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athore\Desktop\"/>
    </mc:Choice>
  </mc:AlternateContent>
  <bookViews>
    <workbookView xWindow="0" yWindow="0" windowWidth="20490" windowHeight="8595" activeTab="1"/>
  </bookViews>
  <sheets>
    <sheet name="301" sheetId="2" r:id="rId1"/>
    <sheet name="Sol-301" sheetId="10" r:id="rId2"/>
  </sheets>
  <externalReferences>
    <externalReference r:id="rId3"/>
  </externalReferences>
  <definedNames>
    <definedName name="newbasicPB4">[1]Sheet1!$T$4:$T$37</definedName>
    <definedName name="oldbasicPB4">[1]Sheet1!$S$4:$S$37</definedName>
    <definedName name="_xlnm.Print_Area" localSheetId="1">'Sol-301'!$A$1:$H$45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K35" i="10" l="1"/>
  <c r="K34" i="10"/>
  <c r="L36" i="10"/>
  <c r="K28" i="10"/>
  <c r="L28" i="10" s="1"/>
  <c r="K26" i="10"/>
  <c r="K27" i="10"/>
  <c r="K25" i="10"/>
  <c r="G16" i="10"/>
  <c r="G28" i="10" s="1"/>
  <c r="G43" i="10"/>
  <c r="G42" i="10"/>
  <c r="B43" i="10"/>
  <c r="B42" i="10"/>
  <c r="F26" i="10"/>
  <c r="F25" i="10"/>
  <c r="K20" i="10"/>
  <c r="K19" i="10"/>
  <c r="K18" i="10"/>
  <c r="K17" i="10"/>
  <c r="E20" i="10" s="1"/>
  <c r="G17" i="10"/>
  <c r="L35" i="10" l="1"/>
  <c r="L27" i="10"/>
  <c r="L30" i="10" s="1"/>
  <c r="L37" i="10" s="1"/>
  <c r="H20" i="10"/>
  <c r="E19" i="10"/>
  <c r="F27" i="10"/>
  <c r="H44" i="10" l="1"/>
  <c r="C32" i="10"/>
  <c r="G27" i="10"/>
  <c r="H29" i="10" s="1"/>
  <c r="G33" i="10"/>
  <c r="F10" i="10"/>
  <c r="H5" i="10"/>
  <c r="D46" i="2" l="1"/>
  <c r="F46" i="2" l="1"/>
  <c r="E35" i="2"/>
  <c r="F9" i="2"/>
  <c r="D9" i="2" s="1"/>
  <c r="D8" i="2" s="1"/>
  <c r="F13" i="2" s="1"/>
  <c r="F24" i="2" s="1"/>
  <c r="D24" i="2" s="1"/>
  <c r="D23" i="2" s="1"/>
  <c r="L32" i="10" s="1"/>
  <c r="L38" i="10" s="1"/>
  <c r="G11" i="10" s="1"/>
  <c r="H11" i="10" s="1"/>
  <c r="H22" i="10" s="1"/>
  <c r="E30" i="10" s="1"/>
  <c r="H30" i="10" s="1"/>
  <c r="E32" i="10" l="1"/>
  <c r="G32" i="10" s="1"/>
  <c r="H33" i="10" s="1"/>
  <c r="H34" i="10" s="1"/>
  <c r="H35" i="10"/>
  <c r="H36" i="10" l="1"/>
  <c r="H37" i="10" s="1"/>
  <c r="H38" i="10" s="1"/>
  <c r="H40" i="10" s="1"/>
  <c r="H45" i="10" s="1"/>
  <c r="B45" i="10" s="1"/>
</calcChain>
</file>

<file path=xl/comments1.xml><?xml version="1.0" encoding="utf-8"?>
<comments xmlns="http://schemas.openxmlformats.org/spreadsheetml/2006/main">
  <authors>
    <author>RATHORE</author>
    <author>rathore's</author>
  </authors>
  <commentList>
    <comment ref="C32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4" authorId="1" shapeId="0">
      <text>
        <r>
          <rPr>
            <b/>
            <sz val="8"/>
            <color indexed="81"/>
            <rFont val="Tahoma"/>
            <family val="2"/>
          </rPr>
          <t>rathore's: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5" authorId="0" shapeId="0">
      <text>
        <r>
          <rPr>
            <b/>
            <sz val="8"/>
            <color indexed="81"/>
            <rFont val="Tahoma"/>
            <family val="2"/>
          </rPr>
          <t>RATHORE: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<sst xmlns="http://schemas.openxmlformats.org/spreadsheetml/2006/main" count="152" uniqueCount="137">
  <si>
    <t>Particulars</t>
  </si>
  <si>
    <t>Trading Account for the year ending March 31, 2020</t>
  </si>
  <si>
    <t>Amount</t>
  </si>
  <si>
    <t>Particular</t>
  </si>
  <si>
    <t>Opening Stock of finished goods</t>
  </si>
  <si>
    <t>Gross Receipt of business</t>
  </si>
  <si>
    <t>Net Purchases</t>
  </si>
  <si>
    <t>Direct expenses (other expenses)</t>
  </si>
  <si>
    <t>Closing Stock of finished goods</t>
  </si>
  <si>
    <t>B4. Profit and loss Account</t>
  </si>
  <si>
    <t>Profit and loss Account for the year ending March 31, 2020</t>
  </si>
  <si>
    <t>Rents</t>
  </si>
  <si>
    <t>Salaries and wages</t>
  </si>
  <si>
    <t>Bonus</t>
  </si>
  <si>
    <t>Advertising</t>
  </si>
  <si>
    <t>Commission</t>
  </si>
  <si>
    <t>Audit fee</t>
  </si>
  <si>
    <t>Other expenses (Mis.)</t>
  </si>
  <si>
    <t>Depreciation</t>
  </si>
  <si>
    <t>B5. Other information regarding Profit and gain from business and profession</t>
  </si>
  <si>
    <t>B6. Depreciation</t>
  </si>
  <si>
    <t>Plant and Machinery</t>
  </si>
  <si>
    <t>Rate</t>
  </si>
  <si>
    <t>Net Fixed Asset</t>
  </si>
  <si>
    <t>Creditors</t>
  </si>
  <si>
    <t>Long term investment (Quoted)</t>
  </si>
  <si>
    <t>Inventories (Finished Goods)</t>
  </si>
  <si>
    <t>Debtors</t>
  </si>
  <si>
    <t>Cash in hand</t>
  </si>
  <si>
    <t>Balance with bank</t>
  </si>
  <si>
    <t>Part D: Information regarding Income from other sources</t>
  </si>
  <si>
    <t>Part E: Information regarding Investments u/s 80 C to 80U</t>
  </si>
  <si>
    <t>Part G: Information regarding Advance tax and self assessment tax</t>
  </si>
  <si>
    <t xml:space="preserve">Gross Profit transferred to P &amp; L A/c </t>
  </si>
  <si>
    <t xml:space="preserve">Gross Profit transferred from P &amp; L A/c </t>
  </si>
  <si>
    <t>IGST in respect of goods purchased</t>
  </si>
  <si>
    <t>IGST in respect of goods supplied</t>
  </si>
  <si>
    <t xml:space="preserve">Addition which was used for 179 days </t>
  </si>
  <si>
    <t>Addition for a period of 180 or more days</t>
  </si>
  <si>
    <t>Sold  asset and used more than 180 days</t>
  </si>
  <si>
    <t>Balance sheet as on March 31, 2020</t>
  </si>
  <si>
    <t>Written down value on 01/04/2019</t>
  </si>
  <si>
    <t>Written down value on 31/03/2020</t>
  </si>
  <si>
    <t>Repairs to Machinery</t>
  </si>
  <si>
    <t>1. Gift received from Grandfather</t>
  </si>
  <si>
    <t>2. Gift received from friend of Grandfather</t>
  </si>
  <si>
    <t>3. Bank Saving Interest (As per Interest certificate issued by bank)</t>
  </si>
  <si>
    <t>00012</t>
  </si>
  <si>
    <t>00018</t>
  </si>
  <si>
    <t>Case Study on ITR-3 (301)</t>
  </si>
  <si>
    <t>Proprietor Capital</t>
  </si>
  <si>
    <t>Net Profit transferred to Profit and loss Account</t>
  </si>
  <si>
    <t xml:space="preserve">4.   Fixed deposit Bank Interest (Gross value/No TDS ) </t>
  </si>
  <si>
    <t>5. Gift received from friend of father in Kind (iPhone 12 Pro)</t>
  </si>
  <si>
    <t>6. Gift received from friend of father</t>
  </si>
  <si>
    <t>1.      Investment under ELSS till 31/03/2020</t>
  </si>
  <si>
    <t>2.      Investment under ELSS during 01/04/2020 to 31/07/2020</t>
  </si>
  <si>
    <t>1.      BSR Code (HDFC,  New Delhi)</t>
  </si>
  <si>
    <t xml:space="preserve">2.      Date of Deposit: </t>
  </si>
  <si>
    <t>3.      Serial No. of Challan</t>
  </si>
  <si>
    <t>4.      Amount</t>
  </si>
  <si>
    <t>C O M P U T A T I O N   O F   I N C O M E   A N D   T A X   P A I D</t>
  </si>
  <si>
    <t>Amount (Rs.)</t>
  </si>
  <si>
    <t>SALARY RECEIVED</t>
  </si>
  <si>
    <t>LESS: EXEMPTED  ALLOWANCES U/S 10</t>
  </si>
  <si>
    <t xml:space="preserve">ANNUAL VALUE </t>
  </si>
  <si>
    <t>S B INTT</t>
  </si>
  <si>
    <t xml:space="preserve">Section 80C </t>
  </si>
  <si>
    <t xml:space="preserve">TOTAL  INCOME </t>
  </si>
  <si>
    <t>Rounding Off u/s 288A</t>
  </si>
  <si>
    <t xml:space="preserve">TAX ON TOTAL INCOME </t>
  </si>
  <si>
    <t xml:space="preserve">INCOME  </t>
  </si>
  <si>
    <t>RATE</t>
  </si>
  <si>
    <t>TAX</t>
  </si>
  <si>
    <t xml:space="preserve">SPECIAL </t>
  </si>
  <si>
    <r>
      <t xml:space="preserve">ADD : SURCHARGE  </t>
    </r>
    <r>
      <rPr>
        <sz val="8"/>
        <rFont val="Arial"/>
        <family val="2"/>
      </rPr>
      <t xml:space="preserve">(10 % exceeding 50 Lakhs;  15% exceeding  100 Lakhs) </t>
    </r>
  </si>
  <si>
    <t>ADD : EDUCATION &amp; HEALTH CESS (4 % ON TAX PAYABLE)</t>
  </si>
  <si>
    <t>TOTAL TAX PAYABLE</t>
  </si>
  <si>
    <t xml:space="preserve">TAX PAID U/S 199 : </t>
  </si>
  <si>
    <t xml:space="preserve">ADVANCE TAX PAID U/S 210 </t>
  </si>
  <si>
    <t>Rounding Off u/s 288B</t>
  </si>
  <si>
    <t xml:space="preserve">Schedule AL </t>
  </si>
  <si>
    <r>
      <t xml:space="preserve"> </t>
    </r>
    <r>
      <rPr>
        <b/>
        <sz val="8"/>
        <color rgb="FF7030A0"/>
        <rFont val="Arial"/>
        <family val="2"/>
      </rPr>
      <t>Dr S.B. Rathore,</t>
    </r>
    <r>
      <rPr>
        <b/>
        <sz val="8"/>
        <rFont val="Arial"/>
        <family val="2"/>
      </rPr>
      <t xml:space="preserve"> Former Associate Professor of Commerce, Shyam Lal College  </t>
    </r>
    <r>
      <rPr>
        <b/>
        <sz val="8"/>
        <color rgb="FF7030A0"/>
        <rFont val="Arial"/>
        <family val="2"/>
      </rPr>
      <t># 9811116835</t>
    </r>
  </si>
  <si>
    <t>Additional Depreciation is not allowed on any asset.</t>
  </si>
  <si>
    <t>A S S E S S M E N T   Y E A R  :  2 0  2 0  - 21</t>
  </si>
  <si>
    <r>
      <t xml:space="preserve">SALARIES </t>
    </r>
    <r>
      <rPr>
        <sz val="9"/>
        <color theme="1"/>
        <rFont val="Arial"/>
        <family val="2"/>
      </rPr>
      <t>U/S 15-17</t>
    </r>
  </si>
  <si>
    <t xml:space="preserve">Net Profit as per P &amp; L A/c </t>
  </si>
  <si>
    <r>
      <t xml:space="preserve">HOUSE PROPERTY </t>
    </r>
    <r>
      <rPr>
        <sz val="9"/>
        <color theme="1"/>
        <rFont val="Arial"/>
        <family val="2"/>
      </rPr>
      <t>U/S 22-27</t>
    </r>
  </si>
  <si>
    <t>LESS LOCAL TAXES PAID</t>
  </si>
  <si>
    <r>
      <t xml:space="preserve">INCOME FROM BUSINESS OR PROFESSION </t>
    </r>
    <r>
      <rPr>
        <sz val="9"/>
        <color theme="1"/>
        <rFont val="Arial"/>
        <family val="2"/>
      </rPr>
      <t>U/S 28-44</t>
    </r>
  </si>
  <si>
    <t>Not Required</t>
  </si>
  <si>
    <t>INCOME AS PER SCHEDULE B/P</t>
  </si>
  <si>
    <r>
      <t xml:space="preserve">CAPITAL GAINS </t>
    </r>
    <r>
      <rPr>
        <sz val="9"/>
        <color theme="1"/>
        <rFont val="Arial"/>
        <family val="2"/>
      </rPr>
      <t>U/S 45 - 55</t>
    </r>
  </si>
  <si>
    <t xml:space="preserve">Income from Business / Profession </t>
  </si>
  <si>
    <r>
      <t xml:space="preserve">OTHER SOURCES </t>
    </r>
    <r>
      <rPr>
        <sz val="9"/>
        <color theme="1"/>
        <rFont val="Arial"/>
        <family val="2"/>
      </rPr>
      <t>U/S 56-59</t>
    </r>
  </si>
  <si>
    <t>BANK  FDR INTT</t>
  </si>
  <si>
    <r>
      <t xml:space="preserve">LESS: DEDUCTIONS UNDER CHAPTER VI-A </t>
    </r>
    <r>
      <rPr>
        <sz val="9"/>
        <color theme="1"/>
        <rFont val="Arial"/>
        <family val="2"/>
      </rPr>
      <t>U/S 80</t>
    </r>
  </si>
  <si>
    <t>NORMAL</t>
  </si>
  <si>
    <t>2300001</t>
  </si>
  <si>
    <t>2300008</t>
  </si>
  <si>
    <t>Case Study-301,  P-12 to P-16</t>
  </si>
  <si>
    <t>Case Study-301</t>
  </si>
  <si>
    <t xml:space="preserve">SHORT TERM CAPITAL GAIN  </t>
  </si>
  <si>
    <t xml:space="preserve">Sec 44AB  Tax Audit </t>
  </si>
  <si>
    <t xml:space="preserve">LONG TERM CAPITAL GAIN </t>
  </si>
  <si>
    <t xml:space="preserve">GROSS TOTAL INCOME </t>
  </si>
  <si>
    <t>Section 80TTA</t>
  </si>
  <si>
    <t>Gift Received</t>
  </si>
  <si>
    <t>GIFT FROM RELATIVES</t>
  </si>
  <si>
    <t>GIFT FROM NON-RELATIVES</t>
  </si>
  <si>
    <t>Friend of Grand Father</t>
  </si>
  <si>
    <t>Friend of Father (iPhone)</t>
  </si>
  <si>
    <t>Grand Father</t>
  </si>
  <si>
    <t>ELSS  (Till 31-03-2020)</t>
  </si>
  <si>
    <t>ELSS (01-04-20 to 31-07-20)</t>
  </si>
  <si>
    <t>Purchased (180 or More)</t>
  </si>
  <si>
    <t xml:space="preserve">Sold (Less than 180) </t>
  </si>
  <si>
    <t xml:space="preserve">Sold (More than 180 or more) </t>
  </si>
  <si>
    <t>Assets Balance as on 01-04-19</t>
  </si>
  <si>
    <t>PM @ 15%</t>
  </si>
  <si>
    <t>Purchased (Less than 180)</t>
  </si>
  <si>
    <t xml:space="preserve">Total Dep </t>
  </si>
  <si>
    <t>Cash Payment        9b</t>
  </si>
  <si>
    <t>Household Exp       7b</t>
  </si>
  <si>
    <r>
      <t xml:space="preserve">Add Depreciation  as per  </t>
    </r>
    <r>
      <rPr>
        <sz val="9"/>
        <color rgb="FFFF0000"/>
        <rFont val="Arial"/>
        <family val="2"/>
      </rPr>
      <t xml:space="preserve">P &amp; L A/c </t>
    </r>
  </si>
  <si>
    <r>
      <t>Less Dep as per</t>
    </r>
    <r>
      <rPr>
        <sz val="9"/>
        <color rgb="FFFF0000"/>
        <rFont val="Arial"/>
        <family val="2"/>
      </rPr>
      <t xml:space="preserve"> Income Tax Act </t>
    </r>
  </si>
  <si>
    <r>
      <t>Varun &amp; Jyoti</t>
    </r>
    <r>
      <rPr>
        <sz val="8"/>
        <color rgb="FF0066FF"/>
        <rFont val="Arial"/>
        <family val="2"/>
      </rPr>
      <t xml:space="preserve"> First Ed. </t>
    </r>
    <r>
      <rPr>
        <sz val="8"/>
        <color rgb="FFC00000"/>
        <rFont val="Arial"/>
        <family val="2"/>
      </rPr>
      <t>Jan-2021</t>
    </r>
  </si>
  <si>
    <r>
      <t xml:space="preserve">ADD: INTEREST (234A, 234B &amp; 234C) and LATE Fees U/S 234F </t>
    </r>
    <r>
      <rPr>
        <b/>
        <sz val="8"/>
        <color rgb="FFFF0000"/>
        <rFont val="Arial"/>
        <family val="2"/>
      </rPr>
      <t xml:space="preserve">(Ignored) </t>
    </r>
  </si>
  <si>
    <t>1.       Other expenses include household expenses</t>
  </si>
  <si>
    <t xml:space="preserve">2.       Salaries include Cash payment </t>
  </si>
  <si>
    <r>
      <t xml:space="preserve">LESS : REBATE  u/s 87A </t>
    </r>
    <r>
      <rPr>
        <sz val="8"/>
        <color theme="1"/>
        <rFont val="Arial Narrow"/>
        <family val="2"/>
      </rPr>
      <t>(Rs. 12500, if Total Income upto Rs. 5 Lakhs)</t>
    </r>
  </si>
  <si>
    <t>Other Information</t>
  </si>
  <si>
    <r>
      <rPr>
        <sz val="12"/>
        <color rgb="FFC00000"/>
        <rFont val="Times New Roman"/>
        <family val="1"/>
      </rPr>
      <t>Rates</t>
    </r>
    <r>
      <rPr>
        <sz val="12"/>
        <color theme="1"/>
        <rFont val="Times New Roman"/>
        <family val="1"/>
      </rPr>
      <t xml:space="preserve"> and taxes (IGST)</t>
    </r>
  </si>
  <si>
    <t>Friend of Father</t>
  </si>
  <si>
    <t>Other Currecnt Assets</t>
  </si>
  <si>
    <t>MOBILE GIFT FROM FRIEND OF FATHER</t>
  </si>
  <si>
    <t xml:space="preserve">Not Taxable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</si>
</sst>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s.&quot;\ #,##0;[Red]&quot;Rs.&quot;\ \-#,##0"/>
  </numFmts>
  <fonts count="5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66FF"/>
      <name val="Times New Roman"/>
      <family val="1"/>
    </font>
    <font>
      <sz val="12"/>
      <color rgb="FFC00000"/>
      <name val="Times New Roman"/>
      <family val="1"/>
    </font>
    <font>
      <sz val="10"/>
      <name val="Arial"/>
      <family val="2"/>
    </font>
    <font>
      <sz val="8"/>
      <color rgb="FF7030A0"/>
      <name val="Arial"/>
      <family val="2"/>
    </font>
    <font>
      <b/>
      <sz val="9"/>
      <color theme="1"/>
      <name val="Lucida Console"/>
      <family val="3"/>
    </font>
    <font>
      <sz val="11"/>
      <color theme="1"/>
      <name val="Arial"/>
      <family val="2"/>
    </font>
    <font>
      <sz val="8"/>
      <color rgb="FFC00000"/>
      <name val="Arial"/>
      <family val="2"/>
    </font>
    <font>
      <b/>
      <sz val="9"/>
      <color theme="1"/>
      <name val="High Tower Text"/>
      <family val="1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C00000"/>
      <name val="Arial"/>
      <family val="2"/>
    </font>
    <font>
      <u/>
      <sz val="9"/>
      <color theme="1"/>
      <name val="Arial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10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8"/>
      <color rgb="FF0070C0"/>
      <name val="Arial"/>
      <family val="2"/>
    </font>
    <font>
      <b/>
      <sz val="8"/>
      <name val="Arial"/>
      <family val="2"/>
    </font>
    <font>
      <b/>
      <sz val="8"/>
      <color rgb="FF7030A0"/>
      <name val="Arial"/>
      <family val="2"/>
    </font>
    <font>
      <sz val="10"/>
      <color rgb="FFC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9"/>
      <color rgb="FFC00000"/>
      <name val="Arial"/>
      <family val="2"/>
    </font>
    <font>
      <sz val="8"/>
      <color rgb="FF002060"/>
      <name val="Arial"/>
      <family val="2"/>
    </font>
    <font>
      <sz val="8"/>
      <color rgb="FF080CB8"/>
      <name val="Arial"/>
      <family val="2"/>
    </font>
    <font>
      <sz val="9"/>
      <color rgb="FFFF0000"/>
      <name val="Arial"/>
      <family val="2"/>
    </font>
    <font>
      <sz val="9"/>
      <color rgb="FF7030A0"/>
      <name val="Arial"/>
      <family val="2"/>
    </font>
    <font>
      <i/>
      <u/>
      <sz val="9"/>
      <color theme="1"/>
      <name val="Arial"/>
      <family val="2"/>
    </font>
    <font>
      <b/>
      <sz val="8"/>
      <color rgb="FFFF0000"/>
      <name val="Arial"/>
      <family val="2"/>
    </font>
    <font>
      <sz val="10"/>
      <color rgb="FFC00000"/>
      <name val="Arial Narrow"/>
      <family val="2"/>
    </font>
    <font>
      <sz val="8"/>
      <color rgb="FF0066FF"/>
      <name val="Arial"/>
      <family val="2"/>
    </font>
    <font>
      <sz val="9"/>
      <color theme="1"/>
      <name val="Times New Roman"/>
      <family val="1"/>
    </font>
    <font>
      <i/>
      <sz val="8"/>
      <color theme="8" tint="-0.249977111117893"/>
      <name val="Arial"/>
      <family val="2"/>
    </font>
    <font>
      <i/>
      <sz val="9"/>
      <color theme="8" tint="-0.249977111117893"/>
      <name val="Arial"/>
      <family val="2"/>
    </font>
    <font>
      <i/>
      <sz val="8"/>
      <color rgb="FFC00000"/>
      <name val="Arial"/>
      <family val="2"/>
    </font>
    <font>
      <sz val="9"/>
      <color rgb="FF0070C0"/>
      <name val="Arial"/>
      <family val="2"/>
    </font>
    <font>
      <b/>
      <sz val="8"/>
      <color indexed="12"/>
      <name val="Arial"/>
      <family val="2"/>
    </font>
    <font>
      <sz val="9"/>
      <color theme="0"/>
      <name val="Arial"/>
      <family val="2"/>
    </font>
    <font>
      <b/>
      <sz val="12"/>
      <color rgb="FFC00000"/>
      <name val="Times New Roman"/>
      <family val="1"/>
    </font>
    <font>
      <sz val="11"/>
      <color rgb="FF0066FF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30" fillId="0" borderId="0"/>
  </cellStyleXfs>
  <cellXfs count="221">
    <xf numFmtId="0" fontId="0" fillId="0" borderId="0" xfId="0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1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/>
    <xf numFmtId="2" fontId="1" fillId="0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center" wrapText="1"/>
    </xf>
    <xf numFmtId="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/>
    <xf numFmtId="1" fontId="7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/>
    <xf numFmtId="0" fontId="1" fillId="0" borderId="1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36" fillId="0" borderId="0" xfId="2" applyFont="1"/>
    <xf numFmtId="0" fontId="12" fillId="0" borderId="0" xfId="2" applyFont="1"/>
    <xf numFmtId="0" fontId="14" fillId="0" borderId="0" xfId="2" applyFont="1" applyBorder="1" applyAlignment="1">
      <alignment horizontal="center"/>
    </xf>
    <xf numFmtId="0" fontId="15" fillId="0" borderId="0" xfId="2" applyFont="1"/>
    <xf numFmtId="1" fontId="16" fillId="0" borderId="7" xfId="2" applyNumberFormat="1" applyFont="1" applyBorder="1" applyAlignment="1" applyProtection="1">
      <alignment shrinkToFit="1"/>
    </xf>
    <xf numFmtId="0" fontId="26" fillId="0" borderId="8" xfId="2" applyFont="1" applyBorder="1"/>
    <xf numFmtId="0" fontId="15" fillId="0" borderId="8" xfId="2" applyFont="1" applyBorder="1"/>
    <xf numFmtId="0" fontId="19" fillId="4" borderId="0" xfId="2" applyFont="1" applyFill="1" applyBorder="1"/>
    <xf numFmtId="0" fontId="16" fillId="0" borderId="13" xfId="2" applyFont="1" applyBorder="1" applyAlignment="1">
      <alignment shrinkToFit="1"/>
    </xf>
    <xf numFmtId="0" fontId="26" fillId="0" borderId="0" xfId="2" applyFont="1" applyBorder="1"/>
    <xf numFmtId="0" fontId="19" fillId="0" borderId="0" xfId="2" applyFont="1" applyBorder="1" applyAlignment="1">
      <alignment horizontal="left"/>
    </xf>
    <xf numFmtId="0" fontId="16" fillId="0" borderId="0" xfId="2" applyFont="1" applyBorder="1"/>
    <xf numFmtId="0" fontId="15" fillId="0" borderId="0" xfId="2" applyFont="1" applyFill="1" applyBorder="1"/>
    <xf numFmtId="0" fontId="15" fillId="2" borderId="0" xfId="2" applyFont="1" applyFill="1" applyBorder="1"/>
    <xf numFmtId="0" fontId="19" fillId="0" borderId="0" xfId="2" applyFont="1" applyBorder="1"/>
    <xf numFmtId="0" fontId="15" fillId="0" borderId="0" xfId="2" applyFont="1" applyBorder="1"/>
    <xf numFmtId="0" fontId="15" fillId="2" borderId="15" xfId="2" applyFont="1" applyFill="1" applyBorder="1"/>
    <xf numFmtId="0" fontId="26" fillId="0" borderId="0" xfId="2" applyFont="1" applyFill="1" applyBorder="1"/>
    <xf numFmtId="0" fontId="39" fillId="0" borderId="0" xfId="2" applyFont="1" applyFill="1" applyBorder="1"/>
    <xf numFmtId="0" fontId="19" fillId="4" borderId="13" xfId="2" applyFont="1" applyFill="1" applyBorder="1" applyAlignment="1">
      <alignment horizontal="left" indent="2"/>
    </xf>
    <xf numFmtId="0" fontId="21" fillId="0" borderId="0" xfId="2" applyFont="1" applyBorder="1" applyAlignment="1">
      <alignment horizontal="left"/>
    </xf>
    <xf numFmtId="0" fontId="22" fillId="0" borderId="0" xfId="2" applyFont="1" applyBorder="1"/>
    <xf numFmtId="0" fontId="16" fillId="0" borderId="0" xfId="2" applyFont="1" applyBorder="1" applyAlignment="1">
      <alignment horizontal="center"/>
    </xf>
    <xf numFmtId="0" fontId="31" fillId="0" borderId="0" xfId="2" applyFont="1" applyBorder="1" applyAlignment="1">
      <alignment horizontal="left"/>
    </xf>
    <xf numFmtId="0" fontId="24" fillId="0" borderId="0" xfId="2" applyFont="1" applyBorder="1"/>
    <xf numFmtId="0" fontId="40" fillId="0" borderId="0" xfId="2" applyFont="1" applyBorder="1" applyAlignment="1">
      <alignment horizontal="right"/>
    </xf>
    <xf numFmtId="0" fontId="25" fillId="0" borderId="0" xfId="2" applyFont="1" applyFill="1" applyBorder="1"/>
    <xf numFmtId="0" fontId="41" fillId="0" borderId="0" xfId="2" applyFont="1" applyBorder="1" applyAlignment="1">
      <alignment horizontal="center"/>
    </xf>
    <xf numFmtId="164" fontId="25" fillId="0" borderId="0" xfId="2" applyNumberFormat="1" applyFont="1" applyFill="1" applyBorder="1"/>
    <xf numFmtId="164" fontId="25" fillId="2" borderId="0" xfId="2" applyNumberFormat="1" applyFont="1" applyFill="1" applyBorder="1" applyAlignment="1">
      <alignment horizontal="left" indent="6"/>
    </xf>
    <xf numFmtId="0" fontId="19" fillId="4" borderId="13" xfId="2" applyFont="1" applyFill="1" applyBorder="1"/>
    <xf numFmtId="0" fontId="19" fillId="0" borderId="0" xfId="2" applyFont="1" applyBorder="1" applyAlignment="1"/>
    <xf numFmtId="0" fontId="19" fillId="4" borderId="16" xfId="2" applyFont="1" applyFill="1" applyBorder="1"/>
    <xf numFmtId="0" fontId="19" fillId="4" borderId="17" xfId="2" applyFont="1" applyFill="1" applyBorder="1"/>
    <xf numFmtId="0" fontId="19" fillId="0" borderId="0" xfId="2" applyFont="1" applyBorder="1" applyAlignment="1">
      <alignment horizontal="left" indent="2"/>
    </xf>
    <xf numFmtId="3" fontId="24" fillId="0" borderId="0" xfId="2" applyNumberFormat="1" applyFont="1" applyBorder="1" applyAlignment="1">
      <alignment horizontal="center"/>
    </xf>
    <xf numFmtId="0" fontId="13" fillId="0" borderId="0" xfId="2" applyFont="1" applyBorder="1"/>
    <xf numFmtId="0" fontId="24" fillId="0" borderId="0" xfId="2" applyFont="1" applyBorder="1" applyAlignment="1">
      <alignment horizontal="center"/>
    </xf>
    <xf numFmtId="0" fontId="24" fillId="0" borderId="0" xfId="2" applyFont="1" applyBorder="1" applyAlignment="1">
      <alignment horizontal="left"/>
    </xf>
    <xf numFmtId="1" fontId="15" fillId="0" borderId="0" xfId="2" applyNumberFormat="1" applyFont="1" applyFill="1" applyBorder="1"/>
    <xf numFmtId="0" fontId="27" fillId="0" borderId="0" xfId="2" applyFont="1" applyBorder="1" applyAlignment="1">
      <alignment horizontal="right"/>
    </xf>
    <xf numFmtId="0" fontId="15" fillId="0" borderId="0" xfId="2" applyFont="1" applyBorder="1" applyAlignment="1">
      <alignment horizontal="center"/>
    </xf>
    <xf numFmtId="1" fontId="20" fillId="0" borderId="0" xfId="2" applyNumberFormat="1" applyFont="1" applyBorder="1"/>
    <xf numFmtId="0" fontId="19" fillId="5" borderId="13" xfId="2" applyFont="1" applyFill="1" applyBorder="1"/>
    <xf numFmtId="0" fontId="19" fillId="5" borderId="0" xfId="2" applyFont="1" applyFill="1" applyBorder="1"/>
    <xf numFmtId="0" fontId="19" fillId="0" borderId="11" xfId="2" applyFont="1" applyBorder="1"/>
    <xf numFmtId="0" fontId="23" fillId="0" borderId="0" xfId="2" applyFont="1" applyBorder="1"/>
    <xf numFmtId="0" fontId="44" fillId="0" borderId="0" xfId="2" applyFont="1" applyBorder="1"/>
    <xf numFmtId="0" fontId="20" fillId="0" borderId="0" xfId="2" applyFont="1" applyBorder="1"/>
    <xf numFmtId="0" fontId="27" fillId="0" borderId="0" xfId="2" applyFont="1" applyBorder="1"/>
    <xf numFmtId="0" fontId="36" fillId="0" borderId="0" xfId="2" applyFont="1" applyBorder="1" applyAlignment="1">
      <alignment horizontal="center"/>
    </xf>
    <xf numFmtId="0" fontId="27" fillId="0" borderId="0" xfId="2" applyFont="1" applyBorder="1" applyAlignment="1">
      <alignment vertical="center"/>
    </xf>
    <xf numFmtId="1" fontId="25" fillId="0" borderId="0" xfId="2" applyNumberFormat="1" applyFont="1" applyBorder="1" applyAlignment="1">
      <alignment horizontal="left"/>
    </xf>
    <xf numFmtId="0" fontId="25" fillId="0" borderId="0" xfId="2" applyFont="1" applyFill="1" applyBorder="1" applyAlignment="1">
      <alignment horizontal="left"/>
    </xf>
    <xf numFmtId="0" fontId="16" fillId="0" borderId="0" xfId="2" applyFont="1" applyBorder="1" applyAlignment="1">
      <alignment horizontal="right"/>
    </xf>
    <xf numFmtId="0" fontId="15" fillId="0" borderId="0" xfId="2" applyFont="1" applyFill="1" applyBorder="1" applyAlignment="1">
      <alignment horizontal="center"/>
    </xf>
    <xf numFmtId="0" fontId="27" fillId="0" borderId="0" xfId="2" applyFont="1" applyBorder="1" applyAlignment="1">
      <alignment horizontal="center"/>
    </xf>
    <xf numFmtId="1" fontId="28" fillId="3" borderId="0" xfId="2" applyNumberFormat="1" applyFont="1" applyFill="1" applyBorder="1" applyAlignment="1">
      <alignment horizontal="center" shrinkToFit="1"/>
    </xf>
    <xf numFmtId="1" fontId="15" fillId="0" borderId="0" xfId="2" applyNumberFormat="1" applyFont="1" applyBorder="1"/>
    <xf numFmtId="0" fontId="29" fillId="0" borderId="0" xfId="2" applyFont="1" applyBorder="1" applyAlignment="1">
      <alignment horizontal="right"/>
    </xf>
    <xf numFmtId="0" fontId="19" fillId="0" borderId="0" xfId="2" applyFont="1"/>
    <xf numFmtId="9" fontId="15" fillId="0" borderId="0" xfId="2" applyNumberFormat="1" applyFont="1" applyBorder="1" applyAlignment="1">
      <alignment horizontal="center"/>
    </xf>
    <xf numFmtId="1" fontId="15" fillId="0" borderId="0" xfId="2" applyNumberFormat="1" applyFont="1" applyBorder="1" applyAlignment="1"/>
    <xf numFmtId="0" fontId="30" fillId="0" borderId="0" xfId="2" applyFont="1" applyBorder="1"/>
    <xf numFmtId="0" fontId="15" fillId="0" borderId="0" xfId="2" applyFont="1" applyBorder="1" applyAlignment="1">
      <alignment horizontal="right"/>
    </xf>
    <xf numFmtId="9" fontId="15" fillId="0" borderId="0" xfId="2" applyNumberFormat="1" applyFont="1" applyBorder="1" applyAlignment="1"/>
    <xf numFmtId="0" fontId="25" fillId="0" borderId="0" xfId="2" applyFont="1" applyBorder="1" applyAlignment="1">
      <alignment horizontal="left"/>
    </xf>
    <xf numFmtId="0" fontId="19" fillId="0" borderId="0" xfId="2" applyFont="1" applyFill="1" applyBorder="1"/>
    <xf numFmtId="14" fontId="24" fillId="0" borderId="0" xfId="2" applyNumberFormat="1" applyFont="1" applyBorder="1" applyAlignment="1">
      <alignment horizontal="center"/>
    </xf>
    <xf numFmtId="14" fontId="32" fillId="0" borderId="0" xfId="2" applyNumberFormat="1" applyFont="1" applyBorder="1" applyAlignment="1">
      <alignment horizontal="center" shrinkToFit="1"/>
    </xf>
    <xf numFmtId="1" fontId="15" fillId="2" borderId="0" xfId="2" applyNumberFormat="1" applyFont="1" applyFill="1" applyBorder="1"/>
    <xf numFmtId="14" fontId="46" fillId="0" borderId="0" xfId="2" applyNumberFormat="1" applyFont="1" applyBorder="1" applyAlignment="1">
      <alignment horizontal="center" shrinkToFit="1"/>
    </xf>
    <xf numFmtId="0" fontId="16" fillId="0" borderId="10" xfId="2" applyFont="1" applyBorder="1" applyAlignment="1">
      <alignment shrinkToFit="1"/>
    </xf>
    <xf numFmtId="14" fontId="32" fillId="0" borderId="11" xfId="2" applyNumberFormat="1" applyFont="1" applyBorder="1" applyAlignment="1">
      <alignment horizontal="center" shrinkToFit="1"/>
    </xf>
    <xf numFmtId="1" fontId="15" fillId="0" borderId="11" xfId="2" applyNumberFormat="1" applyFont="1" applyFill="1" applyBorder="1"/>
    <xf numFmtId="1" fontId="16" fillId="0" borderId="16" xfId="2" applyNumberFormat="1" applyFont="1" applyBorder="1" applyAlignment="1">
      <alignment shrinkToFit="1"/>
    </xf>
    <xf numFmtId="0" fontId="27" fillId="0" borderId="11" xfId="2" applyFont="1" applyBorder="1"/>
    <xf numFmtId="0" fontId="15" fillId="0" borderId="11" xfId="2" applyFont="1" applyBorder="1" applyAlignment="1"/>
    <xf numFmtId="14" fontId="15" fillId="0" borderId="11" xfId="2" applyNumberFormat="1" applyFont="1" applyBorder="1" applyAlignment="1"/>
    <xf numFmtId="0" fontId="15" fillId="0" borderId="11" xfId="2" applyFont="1" applyBorder="1" applyAlignment="1">
      <alignment horizontal="center"/>
    </xf>
    <xf numFmtId="0" fontId="25" fillId="0" borderId="11" xfId="2" applyFont="1" applyFill="1" applyBorder="1" applyAlignment="1">
      <alignment horizontal="left"/>
    </xf>
    <xf numFmtId="0" fontId="15" fillId="0" borderId="17" xfId="2" applyFont="1" applyBorder="1" applyAlignment="1">
      <alignment horizontal="center"/>
    </xf>
    <xf numFmtId="0" fontId="31" fillId="0" borderId="0" xfId="2" applyFont="1"/>
    <xf numFmtId="0" fontId="34" fillId="0" borderId="0" xfId="2" applyFont="1" applyAlignment="1">
      <alignment horizontal="right"/>
    </xf>
    <xf numFmtId="0" fontId="16" fillId="0" borderId="0" xfId="2" applyFont="1" applyBorder="1" applyAlignment="1">
      <alignment shrinkToFit="1"/>
    </xf>
    <xf numFmtId="0" fontId="33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32" fillId="0" borderId="0" xfId="2" applyFont="1" applyBorder="1" applyAlignment="1">
      <alignment horizontal="left" shrinkToFit="1"/>
    </xf>
    <xf numFmtId="0" fontId="32" fillId="0" borderId="11" xfId="2" applyFont="1" applyBorder="1" applyAlignment="1">
      <alignment horizontal="left" shrinkToFit="1"/>
    </xf>
    <xf numFmtId="9" fontId="19" fillId="0" borderId="0" xfId="2" applyNumberFormat="1" applyFont="1" applyFill="1" applyBorder="1" applyAlignment="1">
      <alignment horizontal="center"/>
    </xf>
    <xf numFmtId="0" fontId="17" fillId="0" borderId="19" xfId="2" applyFont="1" applyBorder="1" applyAlignment="1">
      <alignment horizontal="center"/>
    </xf>
    <xf numFmtId="1" fontId="20" fillId="0" borderId="20" xfId="2" applyNumberFormat="1" applyFont="1" applyBorder="1"/>
    <xf numFmtId="1" fontId="20" fillId="0" borderId="20" xfId="2" applyNumberFormat="1" applyFont="1" applyFill="1" applyBorder="1"/>
    <xf numFmtId="0" fontId="19" fillId="0" borderId="20" xfId="2" applyFont="1" applyBorder="1"/>
    <xf numFmtId="1" fontId="15" fillId="0" borderId="20" xfId="2" applyNumberFormat="1" applyFont="1" applyBorder="1" applyAlignment="1">
      <alignment horizontal="right"/>
    </xf>
    <xf numFmtId="1" fontId="15" fillId="0" borderId="22" xfId="2" applyNumberFormat="1" applyFont="1" applyBorder="1" applyAlignment="1">
      <alignment horizontal="right"/>
    </xf>
    <xf numFmtId="0" fontId="15" fillId="0" borderId="22" xfId="2" applyFont="1" applyBorder="1" applyAlignment="1">
      <alignment horizontal="right"/>
    </xf>
    <xf numFmtId="1" fontId="20" fillId="0" borderId="20" xfId="2" applyNumberFormat="1" applyFont="1" applyBorder="1" applyAlignment="1">
      <alignment horizontal="right"/>
    </xf>
    <xf numFmtId="1" fontId="20" fillId="0" borderId="20" xfId="2" applyNumberFormat="1" applyFont="1" applyFill="1" applyBorder="1" applyAlignment="1"/>
    <xf numFmtId="1" fontId="20" fillId="0" borderId="23" xfId="2" applyNumberFormat="1" applyFont="1" applyBorder="1"/>
    <xf numFmtId="1" fontId="20" fillId="0" borderId="24" xfId="2" applyNumberFormat="1" applyFont="1" applyBorder="1"/>
    <xf numFmtId="0" fontId="12" fillId="0" borderId="0" xfId="2" applyFont="1" applyAlignment="1">
      <alignment horizontal="right"/>
    </xf>
    <xf numFmtId="1" fontId="3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wrapText="1"/>
    </xf>
    <xf numFmtId="0" fontId="49" fillId="0" borderId="0" xfId="2" applyFont="1" applyBorder="1"/>
    <xf numFmtId="0" fontId="29" fillId="0" borderId="0" xfId="2" applyFont="1" applyBorder="1"/>
    <xf numFmtId="1" fontId="50" fillId="0" borderId="0" xfId="2" applyNumberFormat="1" applyFont="1" applyBorder="1" applyAlignment="1">
      <alignment horizontal="center"/>
    </xf>
    <xf numFmtId="0" fontId="51" fillId="0" borderId="0" xfId="2" applyFont="1" applyBorder="1"/>
    <xf numFmtId="1" fontId="20" fillId="0" borderId="5" xfId="2" applyNumberFormat="1" applyFont="1" applyBorder="1"/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 indent="2"/>
    </xf>
    <xf numFmtId="0" fontId="3" fillId="0" borderId="0" xfId="0" applyFont="1" applyFill="1" applyBorder="1" applyAlignment="1">
      <alignment horizontal="left" indent="2"/>
    </xf>
    <xf numFmtId="0" fontId="0" fillId="0" borderId="0" xfId="0" applyAlignment="1">
      <alignment horizontal="center"/>
    </xf>
    <xf numFmtId="0" fontId="19" fillId="5" borderId="7" xfId="2" applyFont="1" applyFill="1" applyBorder="1"/>
    <xf numFmtId="1" fontId="43" fillId="5" borderId="8" xfId="2" applyNumberFormat="1" applyFont="1" applyFill="1" applyBorder="1"/>
    <xf numFmtId="1" fontId="43" fillId="5" borderId="0" xfId="2" applyNumberFormat="1" applyFont="1" applyFill="1" applyBorder="1"/>
    <xf numFmtId="1" fontId="52" fillId="5" borderId="0" xfId="2" applyNumberFormat="1" applyFont="1" applyFill="1" applyBorder="1"/>
    <xf numFmtId="1" fontId="19" fillId="4" borderId="0" xfId="2" applyNumberFormat="1" applyFont="1" applyFill="1" applyBorder="1"/>
    <xf numFmtId="1" fontId="16" fillId="5" borderId="9" xfId="2" applyNumberFormat="1" applyFont="1" applyFill="1" applyBorder="1"/>
    <xf numFmtId="1" fontId="16" fillId="5" borderId="14" xfId="2" applyNumberFormat="1" applyFont="1" applyFill="1" applyBorder="1"/>
    <xf numFmtId="1" fontId="43" fillId="5" borderId="14" xfId="2" applyNumberFormat="1" applyFont="1" applyFill="1" applyBorder="1"/>
    <xf numFmtId="1" fontId="52" fillId="5" borderId="14" xfId="2" applyNumberFormat="1" applyFont="1" applyFill="1" applyBorder="1"/>
    <xf numFmtId="0" fontId="22" fillId="5" borderId="14" xfId="2" applyFont="1" applyFill="1" applyBorder="1"/>
    <xf numFmtId="0" fontId="19" fillId="5" borderId="16" xfId="2" applyFont="1" applyFill="1" applyBorder="1"/>
    <xf numFmtId="0" fontId="19" fillId="5" borderId="17" xfId="2" applyFont="1" applyFill="1" applyBorder="1"/>
    <xf numFmtId="1" fontId="27" fillId="5" borderId="18" xfId="2" applyNumberFormat="1" applyFont="1" applyFill="1" applyBorder="1"/>
    <xf numFmtId="0" fontId="27" fillId="4" borderId="7" xfId="2" applyFont="1" applyFill="1" applyBorder="1"/>
    <xf numFmtId="0" fontId="19" fillId="4" borderId="8" xfId="2" applyFont="1" applyFill="1" applyBorder="1"/>
    <xf numFmtId="1" fontId="19" fillId="4" borderId="9" xfId="2" applyNumberFormat="1" applyFont="1" applyFill="1" applyBorder="1"/>
    <xf numFmtId="0" fontId="19" fillId="4" borderId="14" xfId="2" applyFont="1" applyFill="1" applyBorder="1"/>
    <xf numFmtId="0" fontId="39" fillId="4" borderId="14" xfId="2" applyFont="1" applyFill="1" applyBorder="1" applyAlignment="1">
      <alignment horizontal="center"/>
    </xf>
    <xf numFmtId="1" fontId="19" fillId="4" borderId="14" xfId="2" applyNumberFormat="1" applyFont="1" applyFill="1" applyBorder="1"/>
    <xf numFmtId="1" fontId="15" fillId="2" borderId="6" xfId="2" applyNumberFormat="1" applyFont="1" applyFill="1" applyBorder="1"/>
    <xf numFmtId="1" fontId="27" fillId="4" borderId="18" xfId="2" applyNumberFormat="1" applyFont="1" applyFill="1" applyBorder="1"/>
    <xf numFmtId="1" fontId="19" fillId="0" borderId="20" xfId="2" applyNumberFormat="1" applyFont="1" applyBorder="1"/>
    <xf numFmtId="15" fontId="53" fillId="0" borderId="0" xfId="2" applyNumberFormat="1" applyFont="1" applyFill="1" applyBorder="1" applyAlignment="1">
      <alignment horizontal="center" shrinkToFit="1"/>
    </xf>
    <xf numFmtId="0" fontId="18" fillId="0" borderId="0" xfId="2" applyFont="1" applyBorder="1"/>
    <xf numFmtId="0" fontId="54" fillId="0" borderId="0" xfId="2" applyFont="1" applyBorder="1"/>
    <xf numFmtId="1" fontId="18" fillId="0" borderId="0" xfId="2" applyNumberFormat="1" applyFont="1" applyBorder="1" applyAlignment="1"/>
    <xf numFmtId="9" fontId="18" fillId="0" borderId="0" xfId="2" applyNumberFormat="1" applyFont="1" applyBorder="1" applyAlignment="1">
      <alignment horizontal="center"/>
    </xf>
    <xf numFmtId="0" fontId="18" fillId="0" borderId="15" xfId="2" applyFont="1" applyBorder="1" applyAlignment="1">
      <alignment horizontal="right"/>
    </xf>
    <xf numFmtId="1" fontId="19" fillId="4" borderId="6" xfId="2" applyNumberFormat="1" applyFont="1" applyFill="1" applyBorder="1"/>
    <xf numFmtId="0" fontId="18" fillId="0" borderId="0" xfId="2" applyFont="1" applyBorder="1" applyAlignment="1">
      <alignment horizontal="right"/>
    </xf>
    <xf numFmtId="0" fontId="19" fillId="0" borderId="0" xfId="0" applyFont="1" applyBorder="1" applyAlignment="1"/>
    <xf numFmtId="0" fontId="11" fillId="0" borderId="0" xfId="2" applyFont="1" applyBorder="1" applyAlignment="1">
      <alignment horizontal="center"/>
    </xf>
    <xf numFmtId="0" fontId="17" fillId="0" borderId="0" xfId="2" applyFont="1" applyBorder="1" applyAlignment="1">
      <alignment horizontal="center"/>
    </xf>
    <xf numFmtId="1" fontId="20" fillId="0" borderId="0" xfId="2" applyNumberFormat="1" applyFont="1" applyFill="1" applyBorder="1"/>
    <xf numFmtId="1" fontId="19" fillId="0" borderId="0" xfId="2" applyNumberFormat="1" applyFont="1" applyBorder="1"/>
    <xf numFmtId="1" fontId="15" fillId="0" borderId="0" xfId="2" applyNumberFormat="1" applyFont="1" applyBorder="1" applyAlignment="1">
      <alignment horizontal="right"/>
    </xf>
    <xf numFmtId="1" fontId="20" fillId="0" borderId="0" xfId="2" applyNumberFormat="1" applyFont="1" applyBorder="1" applyAlignment="1">
      <alignment horizontal="right"/>
    </xf>
    <xf numFmtId="1" fontId="20" fillId="0" borderId="0" xfId="2" applyNumberFormat="1" applyFont="1" applyFill="1" applyBorder="1" applyAlignment="1"/>
    <xf numFmtId="0" fontId="19" fillId="4" borderId="13" xfId="2" applyFont="1" applyFill="1" applyBorder="1" applyAlignment="1">
      <alignment horizontal="left"/>
    </xf>
    <xf numFmtId="1" fontId="20" fillId="0" borderId="0" xfId="2" applyNumberFormat="1" applyFont="1" applyBorder="1" applyAlignment="1"/>
    <xf numFmtId="1" fontId="55" fillId="0" borderId="1" xfId="0" applyNumberFormat="1" applyFont="1" applyFill="1" applyBorder="1" applyAlignment="1">
      <alignment horizontal="center" wrapText="1"/>
    </xf>
    <xf numFmtId="1" fontId="55" fillId="0" borderId="2" xfId="0" applyNumberFormat="1" applyFont="1" applyFill="1" applyBorder="1" applyAlignment="1">
      <alignment horizontal="center" wrapText="1"/>
    </xf>
    <xf numFmtId="1" fontId="8" fillId="0" borderId="2" xfId="0" applyNumberFormat="1" applyFont="1" applyFill="1" applyBorder="1" applyAlignment="1">
      <alignment horizontal="center" wrapText="1"/>
    </xf>
    <xf numFmtId="1" fontId="20" fillId="0" borderId="22" xfId="2" applyNumberFormat="1" applyFont="1" applyBorder="1"/>
    <xf numFmtId="1" fontId="20" fillId="0" borderId="21" xfId="0" applyNumberFormat="1" applyFont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left" wrapText="1"/>
    </xf>
    <xf numFmtId="0" fontId="32" fillId="0" borderId="0" xfId="2" applyFont="1" applyBorder="1" applyAlignment="1">
      <alignment horizontal="left" shrinkToFit="1"/>
    </xf>
    <xf numFmtId="0" fontId="32" fillId="0" borderId="11" xfId="2" applyFont="1" applyBorder="1" applyAlignment="1">
      <alignment horizontal="left" shrinkToFit="1"/>
    </xf>
    <xf numFmtId="14" fontId="13" fillId="0" borderId="0" xfId="2" applyNumberFormat="1" applyFont="1" applyBorder="1" applyAlignment="1">
      <alignment horizontal="center"/>
    </xf>
    <xf numFmtId="0" fontId="10" fillId="0" borderId="7" xfId="2" applyFont="1" applyBorder="1" applyAlignment="1">
      <alignment horizontal="center"/>
    </xf>
    <xf numFmtId="0" fontId="10" fillId="0" borderId="8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3" fillId="0" borderId="10" xfId="2" applyFont="1" applyBorder="1" applyAlignment="1">
      <alignment horizontal="center" shrinkToFit="1"/>
    </xf>
    <xf numFmtId="0" fontId="13" fillId="0" borderId="11" xfId="2" applyFont="1" applyBorder="1" applyAlignment="1">
      <alignment horizontal="center" shrinkToFit="1"/>
    </xf>
    <xf numFmtId="0" fontId="13" fillId="0" borderId="12" xfId="2" applyFont="1" applyBorder="1" applyAlignment="1">
      <alignment horizontal="center" shrinkToFit="1"/>
    </xf>
    <xf numFmtId="0" fontId="14" fillId="0" borderId="10" xfId="2" applyFont="1" applyBorder="1" applyAlignment="1">
      <alignment horizontal="center"/>
    </xf>
    <xf numFmtId="0" fontId="14" fillId="0" borderId="11" xfId="2" applyFont="1" applyBorder="1" applyAlignment="1">
      <alignment horizontal="center"/>
    </xf>
    <xf numFmtId="0" fontId="14" fillId="0" borderId="12" xfId="2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opLeftCell="A7" zoomScale="90" zoomScaleNormal="90" workbookViewId="0">
      <selection activeCell="F47" sqref="F47"/>
    </sheetView>
  </sheetViews>
  <sheetFormatPr defaultRowHeight="21.95" customHeight="1"/>
  <cols>
    <col min="1" max="1" width="9.5703125" style="2" customWidth="1"/>
    <col min="2" max="2" width="7.7109375" style="2" customWidth="1"/>
    <col min="3" max="3" width="41.140625" style="2" customWidth="1"/>
    <col min="4" max="4" width="20.7109375" style="2" customWidth="1"/>
    <col min="5" max="5" width="40.7109375" style="2" customWidth="1"/>
    <col min="6" max="6" width="20.7109375" style="2" customWidth="1"/>
    <col min="7" max="7" width="24.5703125" style="2" customWidth="1"/>
    <col min="8" max="16384" width="9.140625" style="2"/>
  </cols>
  <sheetData>
    <row r="1" spans="1:7" ht="21.95" customHeight="1">
      <c r="A1" s="6" t="s">
        <v>49</v>
      </c>
      <c r="B1" s="6"/>
      <c r="D1" s="6"/>
    </row>
    <row r="2" spans="1:7" ht="21.95" customHeight="1">
      <c r="C2" s="195" t="s">
        <v>1</v>
      </c>
      <c r="D2" s="195"/>
      <c r="E2" s="195"/>
      <c r="F2" s="195"/>
    </row>
    <row r="3" spans="1:7" ht="21.95" customHeight="1">
      <c r="C3" s="11" t="s">
        <v>0</v>
      </c>
      <c r="D3" s="12" t="s">
        <v>2</v>
      </c>
      <c r="E3" s="11" t="s">
        <v>3</v>
      </c>
      <c r="F3" s="12" t="s">
        <v>2</v>
      </c>
    </row>
    <row r="4" spans="1:7" ht="21.95" customHeight="1">
      <c r="C4" s="5" t="s">
        <v>4</v>
      </c>
      <c r="D4" s="10">
        <v>240000</v>
      </c>
      <c r="E4" s="11" t="s">
        <v>5</v>
      </c>
      <c r="F4" s="13">
        <v>7200000</v>
      </c>
    </row>
    <row r="5" spans="1:7" ht="21.95" customHeight="1">
      <c r="C5" s="5" t="s">
        <v>6</v>
      </c>
      <c r="D5" s="10">
        <v>5400000</v>
      </c>
      <c r="E5" s="5" t="s">
        <v>36</v>
      </c>
      <c r="F5" s="10">
        <v>360000</v>
      </c>
    </row>
    <row r="6" spans="1:7" ht="21.95" customHeight="1">
      <c r="C6" s="5" t="s">
        <v>7</v>
      </c>
      <c r="D6" s="10">
        <v>72000</v>
      </c>
      <c r="E6" s="5" t="s">
        <v>8</v>
      </c>
      <c r="F6" s="13">
        <v>600000</v>
      </c>
    </row>
    <row r="7" spans="1:7" ht="21.95" customHeight="1">
      <c r="C7" s="5" t="s">
        <v>35</v>
      </c>
      <c r="D7" s="10">
        <v>216000</v>
      </c>
      <c r="E7" s="8"/>
      <c r="F7" s="10"/>
    </row>
    <row r="8" spans="1:7" ht="21.95" customHeight="1">
      <c r="C8" s="11" t="s">
        <v>33</v>
      </c>
      <c r="D8" s="27">
        <f>D9-SUM(D4:D7)</f>
        <v>2232000</v>
      </c>
      <c r="E8" s="8"/>
      <c r="F8" s="10"/>
    </row>
    <row r="9" spans="1:7" ht="21.95" customHeight="1" thickBot="1">
      <c r="C9" s="16"/>
      <c r="D9" s="30">
        <f>+F9</f>
        <v>8160000</v>
      </c>
      <c r="E9" s="31"/>
      <c r="F9" s="30">
        <f>SUM(F4:F8)</f>
        <v>8160000</v>
      </c>
    </row>
    <row r="10" spans="1:7" ht="21.95" customHeight="1" thickTop="1">
      <c r="B10" s="7" t="s">
        <v>9</v>
      </c>
      <c r="F10" s="1"/>
    </row>
    <row r="11" spans="1:7" ht="21.95" customHeight="1">
      <c r="C11" s="195" t="s">
        <v>10</v>
      </c>
      <c r="D11" s="195"/>
      <c r="E11" s="195"/>
      <c r="F11" s="195"/>
    </row>
    <row r="12" spans="1:7" ht="21.95" customHeight="1">
      <c r="C12" s="11" t="s">
        <v>0</v>
      </c>
      <c r="D12" s="12" t="s">
        <v>2</v>
      </c>
      <c r="E12" s="11" t="s">
        <v>3</v>
      </c>
      <c r="F12" s="12" t="s">
        <v>2</v>
      </c>
    </row>
    <row r="13" spans="1:7" ht="21.95" customHeight="1">
      <c r="C13" s="5" t="s">
        <v>11</v>
      </c>
      <c r="D13" s="10">
        <v>100000</v>
      </c>
      <c r="E13" s="12" t="s">
        <v>34</v>
      </c>
      <c r="F13" s="27">
        <f>+D8</f>
        <v>2232000</v>
      </c>
    </row>
    <row r="14" spans="1:7" ht="21.95" customHeight="1">
      <c r="C14" s="29" t="s">
        <v>43</v>
      </c>
      <c r="D14" s="10">
        <v>85000</v>
      </c>
      <c r="E14" s="14"/>
      <c r="F14" s="15"/>
      <c r="G14" s="9"/>
    </row>
    <row r="15" spans="1:7" ht="21.95" customHeight="1">
      <c r="C15" s="5" t="s">
        <v>12</v>
      </c>
      <c r="D15" s="10">
        <v>1100000</v>
      </c>
      <c r="E15" s="14"/>
      <c r="F15" s="15"/>
      <c r="G15" s="9"/>
    </row>
    <row r="16" spans="1:7" ht="21.95" customHeight="1">
      <c r="C16" s="5" t="s">
        <v>13</v>
      </c>
      <c r="D16" s="10">
        <v>78000</v>
      </c>
      <c r="E16" s="14"/>
      <c r="F16" s="15"/>
      <c r="G16" s="9"/>
    </row>
    <row r="17" spans="2:7" ht="21.95" customHeight="1">
      <c r="C17" s="5" t="s">
        <v>14</v>
      </c>
      <c r="D17" s="10">
        <v>250000</v>
      </c>
      <c r="E17" s="14"/>
      <c r="F17" s="15"/>
      <c r="G17" s="9"/>
    </row>
    <row r="18" spans="2:7" ht="21.95" customHeight="1">
      <c r="C18" s="5" t="s">
        <v>15</v>
      </c>
      <c r="D18" s="10">
        <v>45000</v>
      </c>
      <c r="E18" s="14"/>
      <c r="F18" s="15"/>
      <c r="G18" s="9"/>
    </row>
    <row r="19" spans="2:7" ht="21.95" customHeight="1">
      <c r="C19" s="5" t="s">
        <v>16</v>
      </c>
      <c r="D19" s="10">
        <v>25000</v>
      </c>
      <c r="E19" s="14"/>
      <c r="F19" s="15"/>
      <c r="G19" s="9"/>
    </row>
    <row r="20" spans="2:7" ht="21.95" customHeight="1">
      <c r="C20" s="5" t="s">
        <v>132</v>
      </c>
      <c r="D20" s="10">
        <v>144000</v>
      </c>
      <c r="E20" s="14"/>
      <c r="F20" s="15"/>
      <c r="G20" s="9"/>
    </row>
    <row r="21" spans="2:7" ht="21.95" customHeight="1">
      <c r="C21" s="5" t="s">
        <v>17</v>
      </c>
      <c r="D21" s="10">
        <v>170000</v>
      </c>
      <c r="E21" s="14"/>
      <c r="F21" s="15"/>
      <c r="G21" s="9"/>
    </row>
    <row r="22" spans="2:7" ht="21.95" customHeight="1">
      <c r="C22" s="5" t="s">
        <v>18</v>
      </c>
      <c r="D22" s="10">
        <v>125000</v>
      </c>
      <c r="E22" s="14"/>
      <c r="F22" s="15"/>
      <c r="G22" s="9"/>
    </row>
    <row r="23" spans="2:7" ht="35.25" customHeight="1">
      <c r="C23" s="11" t="s">
        <v>51</v>
      </c>
      <c r="D23" s="27">
        <f>D24-SUM(D13:D22)</f>
        <v>110000</v>
      </c>
      <c r="E23" s="14"/>
      <c r="F23" s="15"/>
      <c r="G23" s="9"/>
    </row>
    <row r="24" spans="2:7" ht="21.95" customHeight="1" thickBot="1">
      <c r="C24" s="16"/>
      <c r="D24" s="30">
        <f>+F24</f>
        <v>2232000</v>
      </c>
      <c r="E24" s="23"/>
      <c r="F24" s="30">
        <f>SUM(F13:F23)</f>
        <v>2232000</v>
      </c>
    </row>
    <row r="25" spans="2:7" ht="21.95" customHeight="1" thickTop="1">
      <c r="B25" s="7" t="s">
        <v>19</v>
      </c>
      <c r="D25" s="7"/>
    </row>
    <row r="26" spans="2:7" ht="21.95" customHeight="1">
      <c r="C26" s="32" t="s">
        <v>128</v>
      </c>
      <c r="D26" s="14"/>
      <c r="E26" s="10">
        <v>10000</v>
      </c>
    </row>
    <row r="27" spans="2:7" ht="21.95" customHeight="1">
      <c r="C27" s="201" t="s">
        <v>129</v>
      </c>
      <c r="D27" s="202"/>
      <c r="E27" s="10">
        <v>55000</v>
      </c>
    </row>
    <row r="28" spans="2:7" ht="21.95" customHeight="1">
      <c r="B28" s="7" t="s">
        <v>20</v>
      </c>
    </row>
    <row r="29" spans="2:7" ht="21.95" customHeight="1">
      <c r="B29" s="7"/>
      <c r="C29" s="203" t="s">
        <v>3</v>
      </c>
      <c r="D29" s="203"/>
      <c r="E29" s="12" t="s">
        <v>21</v>
      </c>
    </row>
    <row r="30" spans="2:7" ht="21.95" customHeight="1">
      <c r="C30" s="197" t="s">
        <v>22</v>
      </c>
      <c r="D30" s="197"/>
      <c r="E30" s="18">
        <v>0.15</v>
      </c>
    </row>
    <row r="31" spans="2:7" ht="21.95" customHeight="1">
      <c r="C31" s="197" t="s">
        <v>41</v>
      </c>
      <c r="D31" s="197"/>
      <c r="E31" s="10">
        <v>1911000</v>
      </c>
    </row>
    <row r="32" spans="2:7" ht="21.95" customHeight="1">
      <c r="C32" s="197" t="s">
        <v>38</v>
      </c>
      <c r="D32" s="197"/>
      <c r="E32" s="10">
        <v>352800</v>
      </c>
    </row>
    <row r="33" spans="1:6" ht="21.95" customHeight="1">
      <c r="C33" s="197" t="s">
        <v>39</v>
      </c>
      <c r="D33" s="197"/>
      <c r="E33" s="10">
        <v>-1029000</v>
      </c>
    </row>
    <row r="34" spans="1:6" ht="21.95" customHeight="1">
      <c r="C34" s="197" t="s">
        <v>37</v>
      </c>
      <c r="D34" s="197"/>
      <c r="E34" s="10">
        <v>235200</v>
      </c>
    </row>
    <row r="35" spans="1:6" ht="21.95" customHeight="1">
      <c r="C35" s="197" t="s">
        <v>42</v>
      </c>
      <c r="D35" s="197"/>
      <c r="E35" s="27">
        <f>SUM(E31:E34)</f>
        <v>1470000</v>
      </c>
    </row>
    <row r="36" spans="1:6" ht="21.95" customHeight="1">
      <c r="C36" s="7" t="s">
        <v>83</v>
      </c>
      <c r="D36" s="4"/>
    </row>
    <row r="37" spans="1:6" ht="21.95" customHeight="1">
      <c r="C37" s="196" t="s">
        <v>40</v>
      </c>
      <c r="D37" s="196"/>
      <c r="E37" s="196"/>
      <c r="F37" s="196"/>
    </row>
    <row r="38" spans="1:6" ht="21.95" customHeight="1">
      <c r="C38" s="24" t="s">
        <v>0</v>
      </c>
      <c r="D38" s="25" t="s">
        <v>2</v>
      </c>
      <c r="E38" s="24" t="s">
        <v>3</v>
      </c>
      <c r="F38" s="25" t="s">
        <v>2</v>
      </c>
    </row>
    <row r="39" spans="1:6" ht="21.95" customHeight="1">
      <c r="C39" s="5" t="s">
        <v>50</v>
      </c>
      <c r="D39" s="13">
        <v>9800000</v>
      </c>
      <c r="E39" s="19" t="s">
        <v>23</v>
      </c>
      <c r="F39" s="10">
        <v>1470000</v>
      </c>
    </row>
    <row r="40" spans="1:6" ht="21.95" customHeight="1">
      <c r="C40" s="5" t="s">
        <v>24</v>
      </c>
      <c r="D40" s="10">
        <v>686000</v>
      </c>
      <c r="E40" s="19" t="s">
        <v>25</v>
      </c>
      <c r="F40" s="10">
        <v>2450000</v>
      </c>
    </row>
    <row r="41" spans="1:6" ht="25.5" customHeight="1">
      <c r="C41" s="8"/>
      <c r="D41" s="10"/>
      <c r="E41" s="19" t="s">
        <v>26</v>
      </c>
      <c r="F41" s="27">
        <f>+F6</f>
        <v>600000</v>
      </c>
    </row>
    <row r="42" spans="1:6" ht="25.5" customHeight="1">
      <c r="C42" s="192"/>
      <c r="D42" s="10"/>
      <c r="E42" s="193" t="s">
        <v>134</v>
      </c>
      <c r="F42" s="187">
        <v>233000</v>
      </c>
    </row>
    <row r="43" spans="1:6" ht="21.95" customHeight="1">
      <c r="C43" s="8"/>
      <c r="D43" s="10"/>
      <c r="E43" s="19" t="s">
        <v>27</v>
      </c>
      <c r="F43" s="10">
        <v>1960000</v>
      </c>
    </row>
    <row r="44" spans="1:6" ht="21.95" customHeight="1">
      <c r="C44" s="8"/>
      <c r="D44" s="10"/>
      <c r="E44" s="19" t="s">
        <v>28</v>
      </c>
      <c r="F44" s="10">
        <v>1176000</v>
      </c>
    </row>
    <row r="45" spans="1:6" ht="21.95" customHeight="1">
      <c r="C45" s="8"/>
      <c r="D45" s="10"/>
      <c r="E45" s="19" t="s">
        <v>29</v>
      </c>
      <c r="F45" s="10">
        <v>2597000</v>
      </c>
    </row>
    <row r="46" spans="1:6" ht="21.95" customHeight="1" thickBot="1">
      <c r="C46" s="16"/>
      <c r="D46" s="188">
        <f>SUM(D39:D45)</f>
        <v>10486000</v>
      </c>
      <c r="E46" s="189"/>
      <c r="F46" s="188">
        <f>SUM(F39:F45)</f>
        <v>10486000</v>
      </c>
    </row>
    <row r="47" spans="1:6" ht="21.95" customHeight="1" thickTop="1">
      <c r="A47" s="204" t="s">
        <v>30</v>
      </c>
      <c r="B47" s="204"/>
      <c r="C47" s="204"/>
      <c r="D47" s="204"/>
      <c r="E47" s="6"/>
    </row>
    <row r="48" spans="1:6" ht="21.95" customHeight="1">
      <c r="A48" s="6"/>
      <c r="B48" s="6"/>
      <c r="C48" s="198" t="s">
        <v>44</v>
      </c>
      <c r="D48" s="200"/>
      <c r="E48" s="10">
        <v>80000</v>
      </c>
      <c r="F48" s="194" t="s">
        <v>136</v>
      </c>
    </row>
    <row r="49" spans="1:6" ht="21.95" customHeight="1">
      <c r="A49" s="6"/>
      <c r="B49" s="6"/>
      <c r="C49" s="198" t="s">
        <v>45</v>
      </c>
      <c r="D49" s="199"/>
      <c r="E49" s="10">
        <v>40000</v>
      </c>
      <c r="F49" s="194" t="s">
        <v>136</v>
      </c>
    </row>
    <row r="50" spans="1:6" ht="23.25" customHeight="1">
      <c r="A50" s="6"/>
      <c r="B50" s="6"/>
      <c r="C50" s="198" t="s">
        <v>46</v>
      </c>
      <c r="D50" s="200"/>
      <c r="E50" s="10">
        <v>75000</v>
      </c>
    </row>
    <row r="51" spans="1:6" ht="23.25" customHeight="1">
      <c r="A51" s="6"/>
      <c r="B51" s="6"/>
      <c r="C51" s="198" t="s">
        <v>52</v>
      </c>
      <c r="D51" s="200"/>
      <c r="E51" s="10">
        <v>35000</v>
      </c>
    </row>
    <row r="52" spans="1:6" ht="21.95" customHeight="1">
      <c r="A52" s="6"/>
      <c r="B52" s="6"/>
      <c r="C52" s="198" t="s">
        <v>53</v>
      </c>
      <c r="D52" s="200"/>
      <c r="E52" s="10">
        <v>120000</v>
      </c>
      <c r="F52" s="194" t="s">
        <v>136</v>
      </c>
    </row>
    <row r="53" spans="1:6" ht="21.95" customHeight="1">
      <c r="A53" s="6"/>
      <c r="B53" s="6"/>
      <c r="C53" s="198" t="s">
        <v>54</v>
      </c>
      <c r="D53" s="200"/>
      <c r="E53" s="10">
        <v>10000</v>
      </c>
      <c r="F53" s="194" t="s">
        <v>136</v>
      </c>
    </row>
    <row r="54" spans="1:6" ht="21.95" customHeight="1">
      <c r="A54" s="28" t="s">
        <v>31</v>
      </c>
      <c r="B54" s="6"/>
      <c r="C54" s="6"/>
      <c r="D54" s="6"/>
      <c r="E54" s="3"/>
    </row>
    <row r="55" spans="1:6" ht="21.95" customHeight="1">
      <c r="A55" s="6"/>
      <c r="B55" s="6"/>
      <c r="C55" s="198" t="s">
        <v>55</v>
      </c>
      <c r="D55" s="199"/>
      <c r="E55" s="10">
        <v>40000</v>
      </c>
    </row>
    <row r="56" spans="1:6" ht="21.95" customHeight="1">
      <c r="A56" s="6"/>
      <c r="B56" s="6"/>
      <c r="C56" s="197" t="s">
        <v>56</v>
      </c>
      <c r="D56" s="197"/>
      <c r="E56" s="10">
        <v>110000</v>
      </c>
    </row>
    <row r="57" spans="1:6" ht="21.95" customHeight="1">
      <c r="A57" s="28" t="s">
        <v>32</v>
      </c>
      <c r="B57" s="28"/>
      <c r="C57" s="28"/>
      <c r="D57" s="28"/>
      <c r="E57" s="26"/>
    </row>
    <row r="58" spans="1:6" ht="21.95" customHeight="1">
      <c r="A58" s="6"/>
      <c r="B58" s="6"/>
      <c r="C58" s="20" t="s">
        <v>57</v>
      </c>
      <c r="D58" s="21" t="s">
        <v>98</v>
      </c>
      <c r="E58" s="21" t="s">
        <v>99</v>
      </c>
    </row>
    <row r="59" spans="1:6" ht="21.95" customHeight="1">
      <c r="A59" s="6"/>
      <c r="B59" s="6"/>
      <c r="C59" s="20" t="s">
        <v>58</v>
      </c>
      <c r="D59" s="22">
        <v>43799</v>
      </c>
      <c r="E59" s="22">
        <v>43842</v>
      </c>
    </row>
    <row r="60" spans="1:6" ht="21.95" customHeight="1">
      <c r="A60" s="6"/>
      <c r="B60" s="6"/>
      <c r="C60" s="20" t="s">
        <v>59</v>
      </c>
      <c r="D60" s="21" t="s">
        <v>47</v>
      </c>
      <c r="E60" s="21" t="s">
        <v>48</v>
      </c>
    </row>
    <row r="61" spans="1:6" ht="21.95" customHeight="1">
      <c r="A61" s="6"/>
      <c r="B61" s="6"/>
      <c r="C61" s="20" t="s">
        <v>60</v>
      </c>
      <c r="D61" s="10">
        <v>45000</v>
      </c>
      <c r="E61" s="10">
        <v>35000</v>
      </c>
    </row>
  </sheetData>
  <mergeCells count="20">
    <mergeCell ref="C56:D56"/>
    <mergeCell ref="C51:D51"/>
    <mergeCell ref="C52:D52"/>
    <mergeCell ref="C53:D53"/>
    <mergeCell ref="C27:D27"/>
    <mergeCell ref="C29:D29"/>
    <mergeCell ref="C50:D50"/>
    <mergeCell ref="C49:D49"/>
    <mergeCell ref="C48:D48"/>
    <mergeCell ref="C30:D30"/>
    <mergeCell ref="C35:D35"/>
    <mergeCell ref="C31:D31"/>
    <mergeCell ref="C33:D33"/>
    <mergeCell ref="C34:D34"/>
    <mergeCell ref="A47:D47"/>
    <mergeCell ref="C2:F2"/>
    <mergeCell ref="C11:F11"/>
    <mergeCell ref="C37:F37"/>
    <mergeCell ref="C32:D32"/>
    <mergeCell ref="C55:D55"/>
  </mergeCells>
  <pageMargins left="0" right="0" top="0" bottom="0" header="0" footer="0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showZeros="0" tabSelected="1" zoomScale="125" zoomScaleNormal="125" zoomScaleSheetLayoutView="110" workbookViewId="0">
      <selection activeCell="J42" sqref="J42"/>
    </sheetView>
  </sheetViews>
  <sheetFormatPr defaultColWidth="9.140625" defaultRowHeight="12.75"/>
  <cols>
    <col min="1" max="1" width="4.5703125" style="117" customWidth="1"/>
    <col min="2" max="2" width="10.28515625" style="93" customWidth="1"/>
    <col min="3" max="3" width="10.7109375" style="36" customWidth="1"/>
    <col min="4" max="4" width="10.85546875" style="36" customWidth="1"/>
    <col min="5" max="5" width="13.85546875" style="36" customWidth="1"/>
    <col min="6" max="6" width="10.42578125" style="36" customWidth="1"/>
    <col min="7" max="7" width="11.42578125" style="36" customWidth="1"/>
    <col min="8" max="9" width="10.7109375" style="36" customWidth="1"/>
    <col min="10" max="10" width="26.5703125" style="36" customWidth="1"/>
    <col min="11" max="11" width="13.140625" style="36" customWidth="1"/>
    <col min="12" max="12" width="10.28515625" style="36" customWidth="1"/>
    <col min="13" max="13" width="9.85546875" style="36" customWidth="1"/>
    <col min="14" max="14" width="12" style="36" customWidth="1"/>
    <col min="15" max="16384" width="9.140625" style="36"/>
  </cols>
  <sheetData>
    <row r="1" spans="1:12" s="34" customFormat="1" ht="18.75" customHeight="1">
      <c r="A1" s="209" t="s">
        <v>100</v>
      </c>
      <c r="B1" s="210"/>
      <c r="C1" s="211"/>
      <c r="D1" s="212" t="s">
        <v>84</v>
      </c>
      <c r="E1" s="213"/>
      <c r="F1" s="213"/>
      <c r="G1" s="213"/>
      <c r="H1" s="214"/>
      <c r="I1" s="178"/>
      <c r="J1" s="33" t="s">
        <v>101</v>
      </c>
    </row>
    <row r="2" spans="1:12" ht="18" customHeight="1" thickBot="1">
      <c r="A2" s="215" t="s">
        <v>126</v>
      </c>
      <c r="B2" s="216"/>
      <c r="C2" s="217"/>
      <c r="D2" s="218" t="s">
        <v>61</v>
      </c>
      <c r="E2" s="219"/>
      <c r="F2" s="219"/>
      <c r="G2" s="219"/>
      <c r="H2" s="220"/>
      <c r="I2" s="35"/>
    </row>
    <row r="3" spans="1:12" ht="20.100000000000001" customHeight="1">
      <c r="A3" s="37"/>
      <c r="B3" s="38" t="s">
        <v>85</v>
      </c>
      <c r="C3" s="39"/>
      <c r="D3" s="39"/>
      <c r="E3" s="39"/>
      <c r="F3" s="39"/>
      <c r="G3" s="39"/>
      <c r="H3" s="123" t="s">
        <v>62</v>
      </c>
      <c r="I3" s="179"/>
    </row>
    <row r="4" spans="1:12" ht="15" customHeight="1">
      <c r="A4" s="41"/>
      <c r="B4" s="42"/>
      <c r="C4" s="43" t="s">
        <v>63</v>
      </c>
      <c r="D4" s="43"/>
      <c r="E4" s="44"/>
      <c r="F4" s="45"/>
      <c r="G4" s="46"/>
      <c r="H4" s="124"/>
      <c r="I4" s="75"/>
    </row>
    <row r="5" spans="1:12" ht="15" customHeight="1">
      <c r="A5" s="41"/>
      <c r="B5" s="47"/>
      <c r="C5" s="47" t="s">
        <v>64</v>
      </c>
      <c r="D5" s="48"/>
      <c r="E5" s="48"/>
      <c r="F5" s="48"/>
      <c r="G5" s="49"/>
      <c r="H5" s="124">
        <f>SUM(G4:G5)</f>
        <v>0</v>
      </c>
      <c r="I5" s="75"/>
    </row>
    <row r="6" spans="1:12" ht="15" customHeight="1">
      <c r="A6" s="41"/>
      <c r="B6" s="50" t="s">
        <v>87</v>
      </c>
      <c r="C6" s="48"/>
      <c r="D6" s="48"/>
      <c r="E6" s="51"/>
      <c r="F6" s="45"/>
      <c r="G6" s="48"/>
      <c r="H6" s="124"/>
      <c r="I6" s="75"/>
    </row>
    <row r="7" spans="1:12" ht="15" customHeight="1">
      <c r="A7" s="41"/>
      <c r="B7" s="50"/>
      <c r="C7" s="53" t="s">
        <v>65</v>
      </c>
      <c r="D7" s="43"/>
      <c r="E7" s="54"/>
      <c r="F7" s="55"/>
      <c r="G7" s="46"/>
      <c r="H7" s="124"/>
      <c r="I7" s="75"/>
    </row>
    <row r="8" spans="1:12" ht="15" customHeight="1">
      <c r="A8" s="41"/>
      <c r="B8" s="53"/>
      <c r="C8" s="56" t="s">
        <v>88</v>
      </c>
      <c r="D8" s="48"/>
      <c r="E8" s="57"/>
      <c r="F8" s="58"/>
      <c r="G8" s="49"/>
      <c r="H8" s="124"/>
      <c r="I8" s="75"/>
    </row>
    <row r="9" spans="1:12" ht="15" customHeight="1">
      <c r="A9" s="41"/>
      <c r="B9" s="42" t="s">
        <v>89</v>
      </c>
      <c r="C9" s="47"/>
      <c r="D9" s="48"/>
      <c r="E9" s="59"/>
      <c r="F9" s="48"/>
      <c r="G9" s="48"/>
      <c r="H9" s="124"/>
      <c r="I9" s="75"/>
    </row>
    <row r="10" spans="1:12" ht="15" customHeight="1">
      <c r="A10" s="41"/>
      <c r="B10" s="60" t="s">
        <v>90</v>
      </c>
      <c r="C10" s="54" t="s">
        <v>103</v>
      </c>
      <c r="D10" s="48"/>
      <c r="E10" s="61"/>
      <c r="F10" s="48">
        <f>G9*0.3</f>
        <v>0</v>
      </c>
      <c r="G10" s="62"/>
      <c r="H10" s="124"/>
      <c r="I10" s="75"/>
    </row>
    <row r="11" spans="1:12" ht="15" customHeight="1">
      <c r="A11" s="41"/>
      <c r="B11" s="47"/>
      <c r="C11" s="47" t="s">
        <v>91</v>
      </c>
      <c r="D11" s="48"/>
      <c r="E11" s="59"/>
      <c r="F11" s="48"/>
      <c r="G11" s="166">
        <f>+L38</f>
        <v>97140</v>
      </c>
      <c r="H11" s="125">
        <f>+G11</f>
        <v>97140</v>
      </c>
      <c r="I11" s="180"/>
    </row>
    <row r="12" spans="1:12" ht="15" customHeight="1">
      <c r="A12" s="41"/>
      <c r="B12" s="42" t="s">
        <v>92</v>
      </c>
      <c r="C12" s="48"/>
      <c r="D12" s="48"/>
      <c r="E12" s="48"/>
      <c r="F12" s="48"/>
      <c r="G12" s="48"/>
      <c r="H12" s="124"/>
      <c r="I12" s="75"/>
    </row>
    <row r="13" spans="1:12" ht="16.5" customHeight="1">
      <c r="A13" s="41"/>
      <c r="B13" s="122"/>
      <c r="C13" s="47" t="s">
        <v>102</v>
      </c>
      <c r="D13" s="48"/>
      <c r="E13" s="47"/>
      <c r="F13" s="48"/>
      <c r="G13" s="48"/>
      <c r="H13" s="124"/>
      <c r="I13" s="75"/>
    </row>
    <row r="14" spans="1:12" ht="16.5" customHeight="1">
      <c r="A14" s="41"/>
      <c r="B14" s="122"/>
      <c r="C14" s="47" t="s">
        <v>104</v>
      </c>
      <c r="D14" s="47"/>
      <c r="E14" s="47"/>
      <c r="F14" s="47"/>
      <c r="G14" s="48"/>
      <c r="H14" s="125"/>
      <c r="I14" s="180"/>
    </row>
    <row r="15" spans="1:12" ht="20.100000000000001" customHeight="1">
      <c r="A15" s="41"/>
      <c r="B15" s="42" t="s">
        <v>94</v>
      </c>
      <c r="C15" s="48"/>
      <c r="D15" s="48"/>
      <c r="E15" s="48"/>
      <c r="F15" s="48"/>
      <c r="G15" s="48"/>
      <c r="H15" s="124"/>
      <c r="I15" s="75"/>
    </row>
    <row r="16" spans="1:12" ht="13.5" customHeight="1">
      <c r="A16" s="41"/>
      <c r="B16" s="42"/>
      <c r="C16" s="44" t="s">
        <v>66</v>
      </c>
      <c r="D16" s="48"/>
      <c r="E16" s="48"/>
      <c r="F16" s="48"/>
      <c r="G16" s="103">
        <f>+'301'!E50</f>
        <v>75000</v>
      </c>
      <c r="H16" s="124"/>
      <c r="I16" s="75"/>
      <c r="J16" s="143" t="s">
        <v>107</v>
      </c>
      <c r="K16" s="134"/>
      <c r="L16" s="17"/>
    </row>
    <row r="17" spans="1:13" ht="15.75">
      <c r="A17" s="41"/>
      <c r="B17" s="68"/>
      <c r="C17" s="44" t="s">
        <v>95</v>
      </c>
      <c r="D17" s="44"/>
      <c r="E17" s="44"/>
      <c r="F17" s="48"/>
      <c r="G17" s="103">
        <f>+'301'!E51</f>
        <v>35000</v>
      </c>
      <c r="H17" s="125"/>
      <c r="I17" s="180"/>
      <c r="J17" s="144" t="s">
        <v>112</v>
      </c>
      <c r="K17" s="135">
        <f>+'301'!E48</f>
        <v>80000</v>
      </c>
      <c r="L17" s="17"/>
    </row>
    <row r="18" spans="1:13" ht="15.75">
      <c r="A18" s="41"/>
      <c r="B18" s="68"/>
      <c r="C18" s="138" t="s">
        <v>135</v>
      </c>
      <c r="D18" s="44"/>
      <c r="E18" s="44"/>
      <c r="F18" s="48"/>
      <c r="G18" s="103"/>
      <c r="H18" s="125"/>
      <c r="I18" s="180"/>
      <c r="J18" s="144" t="s">
        <v>110</v>
      </c>
      <c r="K18" s="135">
        <f>+'301'!E49</f>
        <v>40000</v>
      </c>
      <c r="L18" s="17"/>
    </row>
    <row r="19" spans="1:13" ht="15.75">
      <c r="A19" s="41"/>
      <c r="B19" s="68"/>
      <c r="C19" s="138" t="s">
        <v>109</v>
      </c>
      <c r="D19" s="139"/>
      <c r="E19" s="140">
        <f>K18+K20</f>
        <v>50000</v>
      </c>
      <c r="F19" s="48"/>
      <c r="G19" s="103"/>
      <c r="H19" s="125"/>
      <c r="I19" s="180"/>
      <c r="J19" s="145" t="s">
        <v>111</v>
      </c>
      <c r="K19" s="136">
        <f>+'301'!E52</f>
        <v>120000</v>
      </c>
      <c r="L19" s="17"/>
    </row>
    <row r="20" spans="1:13" ht="15.75">
      <c r="A20" s="41"/>
      <c r="B20" s="68"/>
      <c r="C20" s="138" t="s">
        <v>108</v>
      </c>
      <c r="D20" s="141"/>
      <c r="E20" s="140">
        <f>+K17</f>
        <v>80000</v>
      </c>
      <c r="F20" s="48"/>
      <c r="G20" s="49"/>
      <c r="H20" s="124">
        <f>SUM(G16:G20)</f>
        <v>110000</v>
      </c>
      <c r="I20" s="75"/>
      <c r="J20" s="144" t="s">
        <v>133</v>
      </c>
      <c r="K20" s="137">
        <f>+'301'!E53</f>
        <v>10000</v>
      </c>
      <c r="L20" s="17"/>
    </row>
    <row r="21" spans="1:13" ht="15" customHeight="1">
      <c r="A21" s="41"/>
      <c r="B21" s="70"/>
      <c r="C21" s="44"/>
      <c r="D21" s="57"/>
      <c r="E21" s="71"/>
      <c r="F21" s="71"/>
      <c r="G21" s="72"/>
      <c r="H21" s="190"/>
      <c r="I21" s="75"/>
      <c r="J21" s="205"/>
      <c r="K21" s="205"/>
      <c r="L21" s="17"/>
    </row>
    <row r="22" spans="1:13" ht="15" customHeight="1">
      <c r="A22" s="41"/>
      <c r="B22" s="42" t="s">
        <v>105</v>
      </c>
      <c r="C22" s="48"/>
      <c r="D22" s="48"/>
      <c r="E22" s="74"/>
      <c r="F22" s="74"/>
      <c r="G22" s="75"/>
      <c r="H22" s="124">
        <f>SUM(H4:H21)</f>
        <v>207140</v>
      </c>
      <c r="I22" s="75"/>
    </row>
    <row r="23" spans="1:13" ht="15" customHeight="1">
      <c r="A23" s="41"/>
      <c r="B23" s="79" t="s">
        <v>96</v>
      </c>
      <c r="C23" s="48"/>
      <c r="D23" s="48"/>
      <c r="E23" s="48"/>
      <c r="F23" s="48"/>
      <c r="G23" s="48"/>
      <c r="H23" s="124"/>
      <c r="I23" s="75"/>
    </row>
    <row r="24" spans="1:13" ht="15" customHeight="1" thickBot="1">
      <c r="A24" s="41"/>
      <c r="B24" s="80"/>
      <c r="C24" s="42" t="s">
        <v>67</v>
      </c>
      <c r="D24" s="48"/>
      <c r="E24" s="48"/>
      <c r="F24" s="48"/>
      <c r="G24" s="45"/>
      <c r="H24" s="124"/>
      <c r="I24" s="75"/>
      <c r="K24" s="146" t="s">
        <v>119</v>
      </c>
    </row>
    <row r="25" spans="1:13" ht="15" customHeight="1">
      <c r="A25" s="41"/>
      <c r="B25" s="80"/>
      <c r="C25" s="44" t="s">
        <v>113</v>
      </c>
      <c r="D25" s="48"/>
      <c r="E25" s="48"/>
      <c r="F25" s="103">
        <f>+'301'!E55</f>
        <v>40000</v>
      </c>
      <c r="G25" s="45"/>
      <c r="H25" s="124"/>
      <c r="I25" s="75"/>
      <c r="J25" s="147" t="s">
        <v>118</v>
      </c>
      <c r="K25" s="148">
        <f>+'301'!E31</f>
        <v>1911000</v>
      </c>
      <c r="L25" s="152"/>
    </row>
    <row r="26" spans="1:13" ht="15" customHeight="1">
      <c r="A26" s="41"/>
      <c r="B26" s="80"/>
      <c r="C26" s="44" t="s">
        <v>114</v>
      </c>
      <c r="D26" s="48"/>
      <c r="E26" s="48"/>
      <c r="F26" s="103">
        <f>+'301'!E56</f>
        <v>110000</v>
      </c>
      <c r="G26" s="45"/>
      <c r="H26" s="124"/>
      <c r="I26" s="75"/>
      <c r="J26" s="76" t="s">
        <v>117</v>
      </c>
      <c r="K26" s="149">
        <f>+'301'!E33</f>
        <v>-1029000</v>
      </c>
      <c r="L26" s="153"/>
    </row>
    <row r="27" spans="1:13" ht="15" customHeight="1">
      <c r="A27" s="41"/>
      <c r="B27" s="80"/>
      <c r="C27" s="44"/>
      <c r="D27" s="48"/>
      <c r="E27" s="48"/>
      <c r="F27" s="142">
        <f>SUM(F25:F26)</f>
        <v>150000</v>
      </c>
      <c r="G27" s="48">
        <f>IF(F27&gt;150000,150000,F27)</f>
        <v>150000</v>
      </c>
      <c r="H27" s="124"/>
      <c r="I27" s="75"/>
      <c r="J27" s="76" t="s">
        <v>115</v>
      </c>
      <c r="K27" s="149">
        <f>+'301'!E32</f>
        <v>352800</v>
      </c>
      <c r="L27" s="154">
        <f>(K25+K26+K27)*15%</f>
        <v>185220</v>
      </c>
    </row>
    <row r="28" spans="1:13" ht="15" customHeight="1">
      <c r="A28" s="41"/>
      <c r="B28" s="69"/>
      <c r="C28" s="82" t="s">
        <v>106</v>
      </c>
      <c r="D28" s="67"/>
      <c r="E28" s="83"/>
      <c r="F28" s="74"/>
      <c r="G28" s="72">
        <f>IF(G16&gt;10000,10000,G16)</f>
        <v>10000</v>
      </c>
      <c r="H28" s="124"/>
      <c r="I28" s="75"/>
      <c r="J28" s="76" t="s">
        <v>120</v>
      </c>
      <c r="K28" s="150">
        <f>+'301'!E34</f>
        <v>235200</v>
      </c>
      <c r="L28" s="155">
        <f>K28*15%/2</f>
        <v>17640</v>
      </c>
    </row>
    <row r="29" spans="1:13">
      <c r="A29" s="41"/>
      <c r="B29" s="47"/>
      <c r="C29" s="48"/>
      <c r="D29" s="48"/>
      <c r="E29" s="48"/>
      <c r="F29" s="48"/>
      <c r="G29" s="48"/>
      <c r="H29" s="124">
        <f>SUM(G27:G28)</f>
        <v>160000</v>
      </c>
      <c r="I29" s="75"/>
      <c r="J29" s="76" t="s">
        <v>116</v>
      </c>
      <c r="K29" s="77">
        <v>0</v>
      </c>
      <c r="L29" s="156"/>
    </row>
    <row r="30" spans="1:13" ht="15.75" customHeight="1" thickBot="1">
      <c r="A30" s="41"/>
      <c r="B30" s="84" t="s">
        <v>68</v>
      </c>
      <c r="C30" s="48"/>
      <c r="D30" s="48"/>
      <c r="E30" s="85">
        <f>IF((H22-H29)&lt;0,0,(H22-H29))</f>
        <v>47140</v>
      </c>
      <c r="F30" s="86" t="s">
        <v>69</v>
      </c>
      <c r="G30" s="87"/>
      <c r="H30" s="191">
        <f>ROUND((E30/10),0)*10</f>
        <v>47140</v>
      </c>
      <c r="I30" s="186"/>
      <c r="J30" s="157" t="s">
        <v>121</v>
      </c>
      <c r="K30" s="158"/>
      <c r="L30" s="159">
        <f>SUM(L27:L29)</f>
        <v>202860</v>
      </c>
    </row>
    <row r="31" spans="1:13" ht="15" customHeight="1" thickTop="1" thickBot="1">
      <c r="A31" s="41"/>
      <c r="B31" s="82" t="s">
        <v>70</v>
      </c>
      <c r="C31" s="48"/>
      <c r="D31" s="48"/>
      <c r="E31" s="73" t="s">
        <v>71</v>
      </c>
      <c r="F31" s="89" t="s">
        <v>72</v>
      </c>
      <c r="G31" s="73" t="s">
        <v>73</v>
      </c>
      <c r="H31" s="168"/>
      <c r="I31" s="181"/>
    </row>
    <row r="32" spans="1:13" ht="15" customHeight="1">
      <c r="A32" s="41"/>
      <c r="B32" s="169">
        <v>25882</v>
      </c>
      <c r="C32" s="90">
        <f>IF(B32&lt;21277,"Sr Citizen",0)</f>
        <v>0</v>
      </c>
      <c r="D32" s="47" t="s">
        <v>97</v>
      </c>
      <c r="E32" s="91">
        <f>+H30</f>
        <v>47140</v>
      </c>
      <c r="F32" s="92"/>
      <c r="G32" s="48">
        <f>IF(+C32="Sr Citizen",ROUND(IF(E32&gt;1000000,(((E32-1000000)*0.3)+110000),IF(E32&gt;500000,(((E32-500000)*0.2)+10000),IF(E32&gt;300000,((E32-300000)*0.05),0))),0),ROUND(IF(E32&gt;1000000,(((E32-1000000)*0.3)+112500),IF(E32&gt;500000,(((E32-500000)*0.2)+12500),IF(E32&gt;250000,((E32-250000)*0.05),0))),0))</f>
        <v>0</v>
      </c>
      <c r="H32" s="126"/>
      <c r="I32" s="47"/>
      <c r="J32" s="160" t="s">
        <v>86</v>
      </c>
      <c r="K32" s="161"/>
      <c r="L32" s="162">
        <f>+'301'!D23</f>
        <v>110000</v>
      </c>
      <c r="M32" s="36">
        <v>0</v>
      </c>
    </row>
    <row r="33" spans="1:13" ht="15" customHeight="1">
      <c r="A33" s="41"/>
      <c r="B33" s="47"/>
      <c r="C33" s="170"/>
      <c r="D33" s="171" t="s">
        <v>74</v>
      </c>
      <c r="E33" s="172"/>
      <c r="F33" s="173">
        <v>0.2</v>
      </c>
      <c r="G33" s="174">
        <f>ROUND(E33*F33,0)</f>
        <v>0</v>
      </c>
      <c r="H33" s="127">
        <f>G32+G33</f>
        <v>0</v>
      </c>
      <c r="I33" s="182"/>
      <c r="J33" s="185" t="s">
        <v>131</v>
      </c>
      <c r="K33" s="40"/>
      <c r="L33" s="163"/>
    </row>
    <row r="34" spans="1:13" ht="15" customHeight="1">
      <c r="A34" s="41"/>
      <c r="B34" s="177" t="s">
        <v>130</v>
      </c>
      <c r="C34" s="170"/>
      <c r="D34" s="171"/>
      <c r="E34" s="172"/>
      <c r="F34" s="173"/>
      <c r="G34" s="176"/>
      <c r="H34" s="127">
        <f>IF(H30&gt;500000,0,IF(H33&gt;12500,12500,H33))*-1</f>
        <v>0</v>
      </c>
      <c r="I34" s="182"/>
      <c r="J34" s="52" t="s">
        <v>123</v>
      </c>
      <c r="K34" s="151">
        <f>+'301'!E26</f>
        <v>10000</v>
      </c>
      <c r="L34" s="164"/>
    </row>
    <row r="35" spans="1:13" ht="15" customHeight="1">
      <c r="A35" s="41"/>
      <c r="B35" s="96" t="s">
        <v>75</v>
      </c>
      <c r="C35" s="64"/>
      <c r="D35" s="94"/>
      <c r="E35" s="95"/>
      <c r="F35" s="48"/>
      <c r="G35" s="97"/>
      <c r="H35" s="128">
        <f>IF(H30&gt;10000000,H33*15%,IF(H30&gt;5000000,H33*10%,0))</f>
        <v>0</v>
      </c>
      <c r="I35" s="182"/>
      <c r="J35" s="52" t="s">
        <v>122</v>
      </c>
      <c r="K35" s="175">
        <f>+'301'!E27</f>
        <v>55000</v>
      </c>
      <c r="L35" s="165">
        <f>K34+K35</f>
        <v>65000</v>
      </c>
    </row>
    <row r="36" spans="1:13" ht="15" customHeight="1">
      <c r="A36" s="41"/>
      <c r="B36" s="48"/>
      <c r="C36" s="64"/>
      <c r="D36" s="48"/>
      <c r="E36" s="95"/>
      <c r="F36" s="98"/>
      <c r="G36" s="97"/>
      <c r="H36" s="127">
        <f>SUM(H33:H35)</f>
        <v>0</v>
      </c>
      <c r="I36" s="182"/>
      <c r="J36" s="63" t="s">
        <v>124</v>
      </c>
      <c r="K36" s="40"/>
      <c r="L36" s="165">
        <f>+'301'!D22</f>
        <v>125000</v>
      </c>
    </row>
    <row r="37" spans="1:13" ht="15" customHeight="1">
      <c r="A37" s="41"/>
      <c r="B37" s="47" t="s">
        <v>76</v>
      </c>
      <c r="C37" s="48"/>
      <c r="D37" s="92"/>
      <c r="E37" s="99"/>
      <c r="F37" s="48"/>
      <c r="G37" s="74"/>
      <c r="H37" s="129">
        <f>ROUND((H36)*0.04,0)</f>
        <v>0</v>
      </c>
      <c r="I37" s="97"/>
      <c r="J37" s="52" t="s">
        <v>125</v>
      </c>
      <c r="K37" s="40"/>
      <c r="L37" s="165">
        <f>+L30*-1</f>
        <v>-202860</v>
      </c>
      <c r="M37" s="93"/>
    </row>
    <row r="38" spans="1:13" ht="15" customHeight="1" thickBot="1">
      <c r="A38" s="41"/>
      <c r="B38" s="82" t="s">
        <v>77</v>
      </c>
      <c r="C38" s="48"/>
      <c r="D38" s="92"/>
      <c r="E38" s="99"/>
      <c r="F38" s="48"/>
      <c r="G38" s="74"/>
      <c r="H38" s="130">
        <f>SUM(H36:H37)</f>
        <v>0</v>
      </c>
      <c r="I38" s="183"/>
      <c r="J38" s="65" t="s">
        <v>93</v>
      </c>
      <c r="K38" s="66"/>
      <c r="L38" s="167">
        <f>SUM(L32:L37)</f>
        <v>97140</v>
      </c>
      <c r="M38" s="93"/>
    </row>
    <row r="39" spans="1:13" ht="15" customHeight="1">
      <c r="A39" s="41"/>
      <c r="B39" s="44" t="s">
        <v>127</v>
      </c>
      <c r="C39" s="48"/>
      <c r="D39" s="92"/>
      <c r="E39" s="99"/>
      <c r="F39" s="48"/>
      <c r="G39" s="74"/>
      <c r="H39" s="128"/>
      <c r="I39" s="182"/>
      <c r="J39" s="88"/>
      <c r="K39" s="88"/>
      <c r="L39" s="100"/>
      <c r="M39" s="93"/>
    </row>
    <row r="40" spans="1:13" ht="15" customHeight="1">
      <c r="A40" s="41"/>
      <c r="B40" s="81"/>
      <c r="C40" s="48"/>
      <c r="D40" s="92"/>
      <c r="E40" s="99"/>
      <c r="F40" s="48"/>
      <c r="G40" s="74"/>
      <c r="H40" s="130">
        <f>H38+H39</f>
        <v>0</v>
      </c>
      <c r="I40" s="183"/>
      <c r="J40" s="88"/>
      <c r="K40" s="88"/>
      <c r="L40" s="100"/>
      <c r="M40" s="93"/>
    </row>
    <row r="41" spans="1:13" ht="15" customHeight="1">
      <c r="A41" s="41"/>
      <c r="B41" s="42" t="s">
        <v>78</v>
      </c>
      <c r="C41" s="74"/>
      <c r="D41" s="74"/>
      <c r="E41" s="74"/>
      <c r="F41" s="74"/>
      <c r="G41" s="74"/>
      <c r="H41" s="131"/>
      <c r="I41" s="184"/>
      <c r="J41" s="88"/>
      <c r="K41" s="88"/>
      <c r="L41" s="100"/>
      <c r="M41" s="93"/>
    </row>
    <row r="42" spans="1:13" ht="15" customHeight="1">
      <c r="A42" s="41"/>
      <c r="B42" s="101">
        <f>+'301'!D59</f>
        <v>43799</v>
      </c>
      <c r="C42" s="206" t="s">
        <v>79</v>
      </c>
      <c r="D42" s="206"/>
      <c r="E42" s="102"/>
      <c r="F42" s="120"/>
      <c r="G42" s="103">
        <f>+'301'!D61</f>
        <v>45000</v>
      </c>
      <c r="H42" s="124"/>
      <c r="I42" s="75"/>
      <c r="J42" s="88"/>
      <c r="K42" s="88"/>
      <c r="L42" s="100"/>
      <c r="M42" s="93"/>
    </row>
    <row r="43" spans="1:13" ht="15" customHeight="1">
      <c r="A43" s="41"/>
      <c r="B43" s="101">
        <f>+'301'!E59</f>
        <v>43842</v>
      </c>
      <c r="C43" s="206" t="s">
        <v>79</v>
      </c>
      <c r="D43" s="206"/>
      <c r="E43" s="104"/>
      <c r="F43" s="120"/>
      <c r="G43" s="103">
        <f>+'301'!E61</f>
        <v>35000</v>
      </c>
      <c r="H43" s="124"/>
      <c r="I43" s="75"/>
      <c r="J43" s="88"/>
      <c r="K43" s="88"/>
      <c r="L43" s="100"/>
      <c r="M43" s="93"/>
    </row>
    <row r="44" spans="1:13" ht="15" customHeight="1" thickBot="1">
      <c r="A44" s="105"/>
      <c r="B44" s="78"/>
      <c r="C44" s="207"/>
      <c r="D44" s="207"/>
      <c r="E44" s="106"/>
      <c r="F44" s="121"/>
      <c r="G44" s="107"/>
      <c r="H44" s="132">
        <f>SUM(G42:G44)</f>
        <v>80000</v>
      </c>
      <c r="I44" s="75"/>
      <c r="J44" s="88"/>
      <c r="K44" s="88"/>
      <c r="L44" s="100"/>
      <c r="M44" s="93"/>
    </row>
    <row r="45" spans="1:13" ht="18" customHeight="1" thickBot="1">
      <c r="A45" s="108"/>
      <c r="B45" s="109" t="str">
        <f>IF(H45=0,"TAX  PAYABLE / REFUND ",IF(H45&lt;0,"REFUND","TAX  PAYABLE"))</f>
        <v>REFUND</v>
      </c>
      <c r="C45" s="110"/>
      <c r="D45" s="111"/>
      <c r="E45" s="112"/>
      <c r="F45" s="113" t="s">
        <v>80</v>
      </c>
      <c r="G45" s="114"/>
      <c r="H45" s="133">
        <f>H40-H44</f>
        <v>-80000</v>
      </c>
      <c r="I45" s="75"/>
      <c r="J45" s="88"/>
      <c r="K45" s="88"/>
      <c r="L45" s="100"/>
      <c r="M45" s="93"/>
    </row>
    <row r="46" spans="1:13" ht="12.75" customHeight="1">
      <c r="A46" s="208"/>
      <c r="B46" s="208"/>
      <c r="E46" s="115"/>
      <c r="F46" s="115"/>
      <c r="G46" s="115"/>
      <c r="H46" s="116" t="s">
        <v>82</v>
      </c>
      <c r="I46" s="116"/>
      <c r="J46" s="88"/>
      <c r="K46" s="88"/>
      <c r="L46" s="100"/>
      <c r="M46" s="93"/>
    </row>
    <row r="47" spans="1:13">
      <c r="G47" s="118" t="s">
        <v>81</v>
      </c>
      <c r="H47" s="119" t="s">
        <v>90</v>
      </c>
      <c r="I47" s="119"/>
      <c r="J47" s="88"/>
      <c r="K47" s="88"/>
      <c r="L47" s="45"/>
      <c r="M47" s="93"/>
    </row>
  </sheetData>
  <mergeCells count="9">
    <mergeCell ref="J21:K21"/>
    <mergeCell ref="C43:D43"/>
    <mergeCell ref="C44:D44"/>
    <mergeCell ref="A46:B46"/>
    <mergeCell ref="A1:C1"/>
    <mergeCell ref="D1:H1"/>
    <mergeCell ref="A2:C2"/>
    <mergeCell ref="D2:H2"/>
    <mergeCell ref="C42:D42"/>
  </mergeCells>
  <dataValidations count="1">
    <dataValidation type="list" errorStyle="information" allowBlank="1" showInputMessage="1" showErrorMessage="1" sqref="D4">
      <formula1>"SALARY RECEIVED, PENSION RECEIVED"</formula1>
    </dataValidation>
  </dataValidations>
  <printOptions horizontalCentered="1" verticalCentered="1"/>
  <pageMargins left="0.39370078740157499" right="0.196850393700787" top="0.196850393700787" bottom="0.196850393700787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301</vt:lpstr>
      <vt:lpstr>Sol-301</vt:lpstr>
      <vt:lpstr>'Sol-301'!Print_Area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Rathore</dc:creator>
  <cp:lastModifiedBy>Rathore</cp:lastModifiedBy>
  <cp:lastPrinted>2021-02-09T18:20:22Z</cp:lastPrinted>
  <dcterms:created xsi:type="dcterms:W3CDTF">2020-11-25T18:59:50Z</dcterms:created>
  <dcterms:modified xsi:type="dcterms:W3CDTF">2021-02-22T15:12:53Z</dcterms:modified>
</cp:coreProperties>
</file>